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Татьяна\Муниципальное задание\Муниципальное задание\2022\"/>
    </mc:Choice>
  </mc:AlternateContent>
  <xr:revisionPtr revIDLastSave="0" documentId="13_ncr:1_{7B49BCBC-E369-4F00-9FDD-842A3C4FD033}" xr6:coauthVersionLast="37" xr6:coauthVersionMax="37" xr10:uidLastSave="{00000000-0000-0000-0000-000000000000}"/>
  <bookViews>
    <workbookView xWindow="0" yWindow="0" windowWidth="28800" windowHeight="12330" activeTab="6" xr2:uid="{00000000-000D-0000-FFFF-FFFF00000000}"/>
  </bookViews>
  <sheets>
    <sheet name="проект МЗ" sheetId="1" r:id="rId1"/>
    <sheet name="I квартал" sheetId="2" r:id="rId2"/>
    <sheet name="II квартал" sheetId="3" r:id="rId3"/>
    <sheet name="III квартал" sheetId="4" r:id="rId4"/>
    <sheet name="IV квартал" sheetId="5" r:id="rId5"/>
    <sheet name="за 2022 год" sheetId="6" r:id="rId6"/>
    <sheet name="Мониторинг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30" i="7" l="1"/>
  <c r="DG30" i="7"/>
  <c r="CZ30" i="7" l="1"/>
  <c r="BQ12" i="7" l="1"/>
  <c r="BP12" i="7"/>
  <c r="CJ12" i="7"/>
  <c r="CO6" i="7"/>
  <c r="CN7" i="7"/>
  <c r="CL6" i="7"/>
  <c r="CL7" i="7"/>
  <c r="DI21" i="7" l="1"/>
  <c r="DI22" i="7"/>
  <c r="DI23" i="7"/>
  <c r="DI24" i="7"/>
  <c r="DI25" i="7"/>
  <c r="DI26" i="7"/>
  <c r="DI27" i="7"/>
  <c r="DI28" i="7"/>
  <c r="DI29" i="7"/>
  <c r="BJ6" i="6"/>
  <c r="DE30" i="7"/>
  <c r="CZ31" i="7"/>
  <c r="DE31" i="7"/>
  <c r="DG31" i="7" s="1"/>
  <c r="DF31" i="7"/>
  <c r="CV31" i="7"/>
  <c r="CW31" i="7"/>
  <c r="CR31" i="7"/>
  <c r="CS31" i="7" s="1"/>
  <c r="CQ31" i="7"/>
  <c r="BB7" i="6"/>
  <c r="BB8" i="6"/>
  <c r="BB9" i="6"/>
  <c r="BB10" i="6"/>
  <c r="BB11" i="6"/>
  <c r="BB12" i="6"/>
  <c r="BB13" i="6"/>
  <c r="BB14" i="6"/>
  <c r="BB15" i="6"/>
  <c r="BB16" i="6"/>
  <c r="BB17" i="6"/>
  <c r="BB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6" i="6"/>
  <c r="AX7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6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12" i="6"/>
  <c r="AC13" i="6"/>
  <c r="AC14" i="6"/>
  <c r="AC15" i="6"/>
  <c r="AC16" i="6"/>
  <c r="AC17" i="6"/>
  <c r="AC18" i="6"/>
  <c r="AC19" i="6"/>
  <c r="AC20" i="6"/>
  <c r="AH20" i="7" s="1"/>
  <c r="AC21" i="6"/>
  <c r="AC22" i="6"/>
  <c r="AC23" i="6"/>
  <c r="AC24" i="6"/>
  <c r="AC25" i="6"/>
  <c r="AC26" i="6"/>
  <c r="AC27" i="6"/>
  <c r="AC28" i="6"/>
  <c r="AH28" i="7" s="1"/>
  <c r="AC29" i="6"/>
  <c r="AC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12" i="6"/>
  <c r="M29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12" i="6"/>
  <c r="BI30" i="6"/>
  <c r="CW30" i="7" s="1"/>
  <c r="BH30" i="6"/>
  <c r="CV30" i="7" s="1"/>
  <c r="BG30" i="6"/>
  <c r="DA30" i="7" s="1"/>
  <c r="BF30" i="6"/>
  <c r="BE30" i="6"/>
  <c r="CR30" i="7" s="1"/>
  <c r="BD30" i="6"/>
  <c r="CQ30" i="7" s="1"/>
  <c r="AW13" i="7"/>
  <c r="AW14" i="7"/>
  <c r="AW15" i="7"/>
  <c r="AW16" i="7"/>
  <c r="AW17" i="7"/>
  <c r="AW18" i="7"/>
  <c r="AW19" i="7"/>
  <c r="AW20" i="7"/>
  <c r="AW21" i="7"/>
  <c r="AW22" i="7"/>
  <c r="AW23" i="7"/>
  <c r="AW24" i="7"/>
  <c r="AW25" i="7"/>
  <c r="AW26" i="7"/>
  <c r="AW27" i="7"/>
  <c r="AW28" i="7"/>
  <c r="AW29" i="7"/>
  <c r="AW31" i="7"/>
  <c r="AW12" i="7"/>
  <c r="AT13" i="7"/>
  <c r="AT14" i="7"/>
  <c r="AT15" i="7"/>
  <c r="AT16" i="7"/>
  <c r="AT17" i="7"/>
  <c r="AT18" i="7"/>
  <c r="AT19" i="7"/>
  <c r="AT20" i="7"/>
  <c r="AT21" i="7"/>
  <c r="AT22" i="7"/>
  <c r="AT23" i="7"/>
  <c r="AT24" i="7"/>
  <c r="AT25" i="7"/>
  <c r="AT26" i="7"/>
  <c r="AT27" i="7"/>
  <c r="AT28" i="7"/>
  <c r="AT29" i="7"/>
  <c r="AT31" i="7"/>
  <c r="AT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1" i="7"/>
  <c r="AQ12" i="7"/>
  <c r="W12" i="7"/>
  <c r="S12" i="7"/>
  <c r="BL31" i="6"/>
  <c r="BK31" i="6"/>
  <c r="BN31" i="6"/>
  <c r="BM31" i="6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1" i="7"/>
  <c r="AL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1" i="7"/>
  <c r="AI12" i="7"/>
  <c r="AH13" i="7"/>
  <c r="AH14" i="7"/>
  <c r="AH15" i="7"/>
  <c r="AH16" i="7"/>
  <c r="AH17" i="7"/>
  <c r="AH18" i="7"/>
  <c r="AH19" i="7"/>
  <c r="AH21" i="7"/>
  <c r="AH22" i="7"/>
  <c r="AH23" i="7"/>
  <c r="AH24" i="7"/>
  <c r="AH25" i="7"/>
  <c r="AH26" i="7"/>
  <c r="AH27" i="7"/>
  <c r="AH29" i="7"/>
  <c r="AH12" i="7"/>
  <c r="AF23" i="7"/>
  <c r="AF12" i="7"/>
  <c r="AF22" i="7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AJ14" i="6"/>
  <c r="X13" i="6"/>
  <c r="AJ13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12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12" i="6"/>
  <c r="H12" i="6"/>
  <c r="N12" i="6"/>
  <c r="CX31" i="7" l="1"/>
  <c r="BL12" i="6"/>
  <c r="BK12" i="6"/>
  <c r="CX30" i="7"/>
  <c r="CI7" i="7"/>
  <c r="CI8" i="7"/>
  <c r="CI9" i="7"/>
  <c r="CI10" i="7"/>
  <c r="CI11" i="7"/>
  <c r="CI12" i="7"/>
  <c r="CI13" i="7"/>
  <c r="CI14" i="7"/>
  <c r="CI15" i="7"/>
  <c r="CI16" i="7"/>
  <c r="CI17" i="7"/>
  <c r="CI6" i="7"/>
  <c r="CH7" i="7"/>
  <c r="CH8" i="7"/>
  <c r="CH9" i="7"/>
  <c r="CH10" i="7"/>
  <c r="CH11" i="7"/>
  <c r="CH12" i="7"/>
  <c r="CH13" i="7"/>
  <c r="CH14" i="7"/>
  <c r="CH15" i="7"/>
  <c r="CH16" i="7"/>
  <c r="CH17" i="7"/>
  <c r="CH6" i="7"/>
  <c r="CG31" i="7"/>
  <c r="CG17" i="7"/>
  <c r="CG16" i="7"/>
  <c r="CG15" i="7"/>
  <c r="CG14" i="7"/>
  <c r="CG13" i="7"/>
  <c r="CG12" i="7"/>
  <c r="CG11" i="7"/>
  <c r="CG10" i="7"/>
  <c r="CG9" i="7"/>
  <c r="CG8" i="7"/>
  <c r="CG7" i="7"/>
  <c r="CG6" i="7"/>
  <c r="CC7" i="7"/>
  <c r="CC8" i="7"/>
  <c r="CC9" i="7"/>
  <c r="CC10" i="7"/>
  <c r="CC11" i="7"/>
  <c r="CC12" i="7"/>
  <c r="CC13" i="7"/>
  <c r="CC14" i="7"/>
  <c r="CC15" i="7"/>
  <c r="CC16" i="7"/>
  <c r="CC17" i="7"/>
  <c r="CC18" i="7"/>
  <c r="CC19" i="7"/>
  <c r="CC20" i="7"/>
  <c r="CC31" i="7"/>
  <c r="CC6" i="7"/>
  <c r="CB7" i="7"/>
  <c r="CB8" i="7"/>
  <c r="CB9" i="7"/>
  <c r="CB10" i="7"/>
  <c r="CB11" i="7"/>
  <c r="CB12" i="7"/>
  <c r="CB13" i="7"/>
  <c r="CB14" i="7"/>
  <c r="CB15" i="7"/>
  <c r="CB16" i="7"/>
  <c r="CB17" i="7"/>
  <c r="CB18" i="7"/>
  <c r="CB19" i="7"/>
  <c r="CB20" i="7"/>
  <c r="CB6" i="7"/>
  <c r="CA31" i="7"/>
  <c r="CA20" i="7"/>
  <c r="CA19" i="7"/>
  <c r="CA18" i="7"/>
  <c r="CA17" i="7"/>
  <c r="CA16" i="7"/>
  <c r="CA15" i="7"/>
  <c r="CA14" i="7"/>
  <c r="CA13" i="7"/>
  <c r="CA12" i="7"/>
  <c r="CA11" i="7"/>
  <c r="CA10" i="7"/>
  <c r="CA9" i="7"/>
  <c r="CA8" i="7"/>
  <c r="CA7" i="7"/>
  <c r="CA6" i="7"/>
  <c r="BW7" i="7"/>
  <c r="BW8" i="7"/>
  <c r="BW9" i="7"/>
  <c r="BW10" i="7"/>
  <c r="BW11" i="7"/>
  <c r="BW12" i="7"/>
  <c r="BW13" i="7"/>
  <c r="DI13" i="7" s="1"/>
  <c r="BW14" i="7"/>
  <c r="DI14" i="7" s="1"/>
  <c r="BW15" i="7"/>
  <c r="BW16" i="7"/>
  <c r="BW17" i="7"/>
  <c r="BW18" i="7"/>
  <c r="BW19" i="7"/>
  <c r="BW20" i="7"/>
  <c r="BW31" i="7"/>
  <c r="BW6" i="7"/>
  <c r="DI6" i="7" s="1"/>
  <c r="BV7" i="7"/>
  <c r="BV8" i="7"/>
  <c r="BV9" i="7"/>
  <c r="BV10" i="7"/>
  <c r="BV11" i="7"/>
  <c r="BV12" i="7"/>
  <c r="BV13" i="7"/>
  <c r="BV14" i="7"/>
  <c r="BV15" i="7"/>
  <c r="BV16" i="7"/>
  <c r="BV17" i="7"/>
  <c r="BV18" i="7"/>
  <c r="BV19" i="7"/>
  <c r="BV20" i="7"/>
  <c r="BV6" i="7"/>
  <c r="BU6" i="7"/>
  <c r="BU31" i="7"/>
  <c r="BU20" i="7"/>
  <c r="CK20" i="7" s="1"/>
  <c r="BU19" i="7"/>
  <c r="BU18" i="7"/>
  <c r="BU17" i="7"/>
  <c r="CK17" i="7" s="1"/>
  <c r="BU16" i="7"/>
  <c r="BU15" i="7"/>
  <c r="BU14" i="7"/>
  <c r="BU13" i="7"/>
  <c r="BU12" i="7"/>
  <c r="BU11" i="7"/>
  <c r="BU10" i="7"/>
  <c r="CM10" i="7" s="1"/>
  <c r="BU9" i="7"/>
  <c r="CM9" i="7" s="1"/>
  <c r="BU8" i="7"/>
  <c r="BU7" i="7"/>
  <c r="BK13" i="7"/>
  <c r="BK14" i="7"/>
  <c r="BK15" i="7"/>
  <c r="BK16" i="7"/>
  <c r="BK17" i="7"/>
  <c r="BK18" i="7"/>
  <c r="BK19" i="7"/>
  <c r="BK20" i="7"/>
  <c r="BK21" i="7"/>
  <c r="BK22" i="7"/>
  <c r="BK23" i="7"/>
  <c r="BK24" i="7"/>
  <c r="BK25" i="7"/>
  <c r="BK26" i="7"/>
  <c r="BK27" i="7"/>
  <c r="BK28" i="7"/>
  <c r="BK29" i="7"/>
  <c r="BK12" i="7"/>
  <c r="BH13" i="7"/>
  <c r="BH14" i="7"/>
  <c r="BH15" i="7"/>
  <c r="BH16" i="7"/>
  <c r="BH17" i="7"/>
  <c r="BH18" i="7"/>
  <c r="BH19" i="7"/>
  <c r="BH20" i="7"/>
  <c r="BH21" i="7"/>
  <c r="BH22" i="7"/>
  <c r="BH23" i="7"/>
  <c r="BH24" i="7"/>
  <c r="BH25" i="7"/>
  <c r="BH26" i="7"/>
  <c r="BH27" i="7"/>
  <c r="BH28" i="7"/>
  <c r="BH29" i="7"/>
  <c r="BH31" i="7"/>
  <c r="BH12" i="7"/>
  <c r="BE13" i="7"/>
  <c r="BE14" i="7"/>
  <c r="BE15" i="7"/>
  <c r="BE16" i="7"/>
  <c r="BE17" i="7"/>
  <c r="BE18" i="7"/>
  <c r="BE19" i="7"/>
  <c r="BE20" i="7"/>
  <c r="BE21" i="7"/>
  <c r="BE22" i="7"/>
  <c r="BE23" i="7"/>
  <c r="BE24" i="7"/>
  <c r="BE25" i="7"/>
  <c r="BE26" i="7"/>
  <c r="BE27" i="7"/>
  <c r="BE28" i="7"/>
  <c r="BE29" i="7"/>
  <c r="BE31" i="7"/>
  <c r="BE12" i="7"/>
  <c r="AE13" i="7"/>
  <c r="AF13" i="7"/>
  <c r="AE14" i="7"/>
  <c r="AF14" i="7"/>
  <c r="AE15" i="7"/>
  <c r="AF15" i="7"/>
  <c r="AE16" i="7"/>
  <c r="AF16" i="7"/>
  <c r="AE17" i="7"/>
  <c r="AF17" i="7"/>
  <c r="AE18" i="7"/>
  <c r="AF18" i="7"/>
  <c r="AE19" i="7"/>
  <c r="AF19" i="7"/>
  <c r="AE20" i="7"/>
  <c r="AF20" i="7"/>
  <c r="AE21" i="7"/>
  <c r="AF21" i="7"/>
  <c r="AE22" i="7"/>
  <c r="AE23" i="7"/>
  <c r="AE24" i="7"/>
  <c r="AF24" i="7"/>
  <c r="AE25" i="7"/>
  <c r="AF25" i="7"/>
  <c r="AE26" i="7"/>
  <c r="AF26" i="7"/>
  <c r="AE27" i="7"/>
  <c r="AF27" i="7"/>
  <c r="AE28" i="7"/>
  <c r="AF28" i="7"/>
  <c r="AE29" i="7"/>
  <c r="AF29" i="7"/>
  <c r="DK29" i="7" s="1"/>
  <c r="DK12" i="7"/>
  <c r="AE12" i="7"/>
  <c r="G13" i="7"/>
  <c r="G14" i="7"/>
  <c r="G15" i="7"/>
  <c r="G16" i="7"/>
  <c r="G17" i="7"/>
  <c r="CM17" i="7" s="1"/>
  <c r="G18" i="7"/>
  <c r="CM18" i="7" s="1"/>
  <c r="G19" i="7"/>
  <c r="CM19" i="7" s="1"/>
  <c r="G20" i="7"/>
  <c r="CM20" i="7" s="1"/>
  <c r="G21" i="7"/>
  <c r="CM21" i="7" s="1"/>
  <c r="G22" i="7"/>
  <c r="CM22" i="7" s="1"/>
  <c r="G23" i="7"/>
  <c r="CM23" i="7" s="1"/>
  <c r="G24" i="7"/>
  <c r="CM24" i="7" s="1"/>
  <c r="G25" i="7"/>
  <c r="CM25" i="7" s="1"/>
  <c r="G26" i="7"/>
  <c r="CM26" i="7" s="1"/>
  <c r="G27" i="7"/>
  <c r="CM27" i="7" s="1"/>
  <c r="G28" i="7"/>
  <c r="CM28" i="7" s="1"/>
  <c r="G29" i="7"/>
  <c r="CM29" i="7" s="1"/>
  <c r="G12" i="7"/>
  <c r="CM12" i="7" s="1"/>
  <c r="F31" i="7"/>
  <c r="E31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12" i="7"/>
  <c r="AX31" i="7"/>
  <c r="B31" i="7"/>
  <c r="BC7" i="6"/>
  <c r="BC8" i="6"/>
  <c r="BC9" i="6"/>
  <c r="BC10" i="6"/>
  <c r="BC11" i="6"/>
  <c r="BC12" i="6"/>
  <c r="BC13" i="6"/>
  <c r="BC14" i="6"/>
  <c r="BC15" i="6"/>
  <c r="BC16" i="6"/>
  <c r="BC17" i="6"/>
  <c r="BC6" i="6"/>
  <c r="BA20" i="6"/>
  <c r="BA19" i="6"/>
  <c r="BA18" i="6"/>
  <c r="BA17" i="6"/>
  <c r="BA16" i="6"/>
  <c r="BA15" i="6"/>
  <c r="BA14" i="6"/>
  <c r="BA13" i="6"/>
  <c r="BA12" i="6"/>
  <c r="BA11" i="6"/>
  <c r="BA10" i="6"/>
  <c r="BA9" i="6"/>
  <c r="BA8" i="6"/>
  <c r="BA7" i="6"/>
  <c r="BA6" i="6"/>
  <c r="AY7" i="6"/>
  <c r="AY8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6" i="6"/>
  <c r="DI20" i="7" l="1"/>
  <c r="DI9" i="7"/>
  <c r="DI12" i="7"/>
  <c r="DI17" i="7"/>
  <c r="P14" i="7"/>
  <c r="DI18" i="7"/>
  <c r="DI10" i="7"/>
  <c r="DI16" i="7"/>
  <c r="DI8" i="7"/>
  <c r="DI19" i="7"/>
  <c r="DI15" i="7"/>
  <c r="DI7" i="7"/>
  <c r="DI11" i="7"/>
  <c r="CM8" i="7"/>
  <c r="CM16" i="7"/>
  <c r="CM15" i="7"/>
  <c r="DJ12" i="7"/>
  <c r="CM7" i="7"/>
  <c r="CM13" i="7"/>
  <c r="CK18" i="7"/>
  <c r="CM11" i="7"/>
  <c r="CM14" i="7"/>
  <c r="CK19" i="7"/>
  <c r="CK14" i="7"/>
  <c r="CM6" i="7"/>
  <c r="CK6" i="7"/>
  <c r="P12" i="7"/>
  <c r="AC12" i="7" s="1"/>
  <c r="CL10" i="7"/>
  <c r="CK12" i="7"/>
  <c r="CL17" i="7"/>
  <c r="CL9" i="7"/>
  <c r="CK13" i="7"/>
  <c r="CK7" i="7"/>
  <c r="CK15" i="7"/>
  <c r="CK8" i="7"/>
  <c r="CK16" i="7"/>
  <c r="CK9" i="7"/>
  <c r="CK10" i="7"/>
  <c r="CK11" i="7"/>
  <c r="CL14" i="7"/>
  <c r="CL13" i="7"/>
  <c r="CL15" i="7"/>
  <c r="CL20" i="7"/>
  <c r="CL12" i="7"/>
  <c r="CL19" i="7"/>
  <c r="CL11" i="7"/>
  <c r="CL18" i="7"/>
  <c r="CL16" i="7"/>
  <c r="CL8" i="7"/>
  <c r="CJ6" i="7"/>
  <c r="G31" i="7"/>
  <c r="BX6" i="7"/>
  <c r="N22" i="7"/>
  <c r="DL25" i="7"/>
  <c r="DJ22" i="7"/>
  <c r="CD18" i="7"/>
  <c r="N27" i="7"/>
  <c r="N14" i="7"/>
  <c r="J23" i="7"/>
  <c r="C26" i="7"/>
  <c r="C18" i="7"/>
  <c r="BX18" i="7"/>
  <c r="P27" i="7"/>
  <c r="AC27" i="7" s="1"/>
  <c r="C23" i="7"/>
  <c r="C22" i="7"/>
  <c r="C14" i="7"/>
  <c r="N25" i="7"/>
  <c r="N17" i="7"/>
  <c r="DL16" i="7"/>
  <c r="DJ13" i="7"/>
  <c r="N26" i="7"/>
  <c r="N18" i="7"/>
  <c r="J18" i="7"/>
  <c r="N29" i="7"/>
  <c r="N21" i="7"/>
  <c r="N13" i="7"/>
  <c r="CD19" i="7"/>
  <c r="C27" i="7"/>
  <c r="C19" i="7"/>
  <c r="N19" i="7"/>
  <c r="CJ9" i="7"/>
  <c r="CD16" i="7"/>
  <c r="CJ14" i="7"/>
  <c r="CD8" i="7"/>
  <c r="C17" i="7"/>
  <c r="C24" i="7"/>
  <c r="C16" i="7"/>
  <c r="N16" i="7"/>
  <c r="CD20" i="7"/>
  <c r="C25" i="7"/>
  <c r="N23" i="7"/>
  <c r="N15" i="7"/>
  <c r="BX16" i="7"/>
  <c r="J16" i="7"/>
  <c r="C29" i="7"/>
  <c r="J12" i="7"/>
  <c r="N24" i="7"/>
  <c r="BX7" i="7"/>
  <c r="CJ7" i="7"/>
  <c r="BX9" i="7"/>
  <c r="CD10" i="7"/>
  <c r="CJ15" i="7"/>
  <c r="P15" i="7"/>
  <c r="AC15" i="7" s="1"/>
  <c r="J26" i="7"/>
  <c r="N28" i="7"/>
  <c r="N20" i="7"/>
  <c r="N12" i="7"/>
  <c r="C28" i="7"/>
  <c r="C20" i="7"/>
  <c r="C12" i="7"/>
  <c r="P25" i="7"/>
  <c r="AC25" i="7" s="1"/>
  <c r="J21" i="7"/>
  <c r="H31" i="7"/>
  <c r="CJ16" i="7"/>
  <c r="BX11" i="7"/>
  <c r="BX14" i="7"/>
  <c r="DJ17" i="7"/>
  <c r="DK20" i="7"/>
  <c r="DJ29" i="7"/>
  <c r="DL12" i="7"/>
  <c r="DL18" i="7"/>
  <c r="CS30" i="7"/>
  <c r="BX15" i="7"/>
  <c r="CD17" i="7"/>
  <c r="P19" i="7"/>
  <c r="AC19" i="7" s="1"/>
  <c r="CD13" i="7"/>
  <c r="J22" i="7"/>
  <c r="BX10" i="7"/>
  <c r="BX19" i="7"/>
  <c r="BX20" i="7"/>
  <c r="CD7" i="7"/>
  <c r="BX13" i="7"/>
  <c r="CI31" i="7"/>
  <c r="DM13" i="7"/>
  <c r="CD14" i="7"/>
  <c r="CJ8" i="7"/>
  <c r="CD11" i="7"/>
  <c r="DK13" i="7"/>
  <c r="DM14" i="7"/>
  <c r="DJ20" i="7"/>
  <c r="DK21" i="7"/>
  <c r="P24" i="7"/>
  <c r="AC24" i="7" s="1"/>
  <c r="CJ10" i="7"/>
  <c r="J24" i="7"/>
  <c r="CD12" i="7"/>
  <c r="DJ14" i="7"/>
  <c r="DM15" i="7"/>
  <c r="CJ17" i="7"/>
  <c r="BX8" i="7"/>
  <c r="BX12" i="7"/>
  <c r="DK17" i="7"/>
  <c r="DJ21" i="7"/>
  <c r="DK25" i="7"/>
  <c r="CD9" i="7"/>
  <c r="CJ13" i="7"/>
  <c r="J15" i="7"/>
  <c r="DM28" i="7"/>
  <c r="DJ15" i="7"/>
  <c r="DL17" i="7"/>
  <c r="DM18" i="7"/>
  <c r="DM21" i="7"/>
  <c r="P23" i="7"/>
  <c r="AC23" i="7" s="1"/>
  <c r="DK23" i="7"/>
  <c r="CD15" i="7"/>
  <c r="CD6" i="7"/>
  <c r="CJ11" i="7"/>
  <c r="DM12" i="7"/>
  <c r="DL13" i="7"/>
  <c r="DM16" i="7"/>
  <c r="BX17" i="7"/>
  <c r="DK18" i="7"/>
  <c r="DL21" i="7"/>
  <c r="DJ23" i="7"/>
  <c r="DM24" i="7"/>
  <c r="P28" i="7"/>
  <c r="AC28" i="7" s="1"/>
  <c r="DK28" i="7"/>
  <c r="J13" i="7"/>
  <c r="DK14" i="7"/>
  <c r="P16" i="7"/>
  <c r="AC16" i="7" s="1"/>
  <c r="DM29" i="7"/>
  <c r="DM17" i="7"/>
  <c r="C13" i="7"/>
  <c r="P13" i="7"/>
  <c r="AC13" i="7" s="1"/>
  <c r="DL14" i="7"/>
  <c r="DK15" i="7"/>
  <c r="DJ16" i="7"/>
  <c r="J17" i="7"/>
  <c r="P18" i="7"/>
  <c r="AC18" i="7" s="1"/>
  <c r="DJ19" i="7"/>
  <c r="J20" i="7"/>
  <c r="DL20" i="7"/>
  <c r="P22" i="7"/>
  <c r="AC22" i="7" s="1"/>
  <c r="DK22" i="7"/>
  <c r="DM25" i="7"/>
  <c r="DJ26" i="7"/>
  <c r="J27" i="7"/>
  <c r="DJ27" i="7"/>
  <c r="J28" i="7"/>
  <c r="DJ28" i="7"/>
  <c r="J29" i="7"/>
  <c r="DL29" i="7"/>
  <c r="DB30" i="7"/>
  <c r="S31" i="7"/>
  <c r="AC14" i="7"/>
  <c r="DL15" i="7"/>
  <c r="DK16" i="7"/>
  <c r="DK19" i="7"/>
  <c r="DM20" i="7"/>
  <c r="DL22" i="7"/>
  <c r="DL23" i="7"/>
  <c r="P26" i="7"/>
  <c r="AC26" i="7" s="1"/>
  <c r="DK26" i="7"/>
  <c r="DK27" i="7"/>
  <c r="I31" i="7"/>
  <c r="C15" i="7"/>
  <c r="DJ18" i="7"/>
  <c r="J19" i="7"/>
  <c r="DL19" i="7"/>
  <c r="C21" i="7"/>
  <c r="P21" i="7"/>
  <c r="AC21" i="7" s="1"/>
  <c r="DM22" i="7"/>
  <c r="DM23" i="7"/>
  <c r="DJ24" i="7"/>
  <c r="J25" i="7"/>
  <c r="DL26" i="7"/>
  <c r="DL27" i="7"/>
  <c r="DL28" i="7"/>
  <c r="DM19" i="7"/>
  <c r="DK24" i="7"/>
  <c r="DM26" i="7"/>
  <c r="DM27" i="7"/>
  <c r="W31" i="7"/>
  <c r="P17" i="7"/>
  <c r="AC17" i="7" s="1"/>
  <c r="P20" i="7"/>
  <c r="AC20" i="7" s="1"/>
  <c r="DL24" i="7"/>
  <c r="P29" i="7"/>
  <c r="AC29" i="7" s="1"/>
  <c r="J14" i="7"/>
  <c r="DJ25" i="7"/>
  <c r="DI31" i="7" l="1"/>
  <c r="CM31" i="7"/>
  <c r="DK31" i="7"/>
  <c r="DJ31" i="7"/>
  <c r="CK31" i="7"/>
  <c r="CN10" i="7"/>
  <c r="CO10" i="7" s="1"/>
  <c r="CO7" i="7"/>
  <c r="CN6" i="7"/>
  <c r="CL31" i="7"/>
  <c r="CN8" i="7"/>
  <c r="CO8" i="7" s="1"/>
  <c r="CN11" i="7"/>
  <c r="CO11" i="7" s="1"/>
  <c r="CN9" i="7"/>
  <c r="CO9" i="7" s="1"/>
  <c r="DM31" i="7"/>
  <c r="DL31" i="7"/>
  <c r="C31" i="7"/>
  <c r="J31" i="7"/>
  <c r="AS14" i="2" l="1"/>
  <c r="Q13" i="2"/>
  <c r="M31" i="7"/>
  <c r="BK14" i="6"/>
  <c r="BK15" i="6"/>
  <c r="BK16" i="6"/>
  <c r="BK17" i="6"/>
  <c r="BK18" i="6"/>
  <c r="BK20" i="6"/>
  <c r="BK21" i="6"/>
  <c r="BK22" i="6"/>
  <c r="BK23" i="6"/>
  <c r="BK24" i="6"/>
  <c r="BK25" i="6"/>
  <c r="BK26" i="6"/>
  <c r="BK28" i="6"/>
  <c r="BK29" i="6"/>
  <c r="BI31" i="6"/>
  <c r="BH31" i="6"/>
  <c r="BG31" i="6"/>
  <c r="DA31" i="7" s="1"/>
  <c r="DB31" i="7" s="1"/>
  <c r="BF31" i="6"/>
  <c r="BE31" i="6"/>
  <c r="BD31" i="6"/>
  <c r="BC31" i="6"/>
  <c r="BB31" i="6"/>
  <c r="CH31" i="7" s="1"/>
  <c r="CJ31" i="7" s="1"/>
  <c r="BA31" i="6"/>
  <c r="AZ31" i="6"/>
  <c r="CB31" i="7" s="1"/>
  <c r="CD31" i="7" s="1"/>
  <c r="AY31" i="6"/>
  <c r="AX31" i="6"/>
  <c r="BV31" i="7" s="1"/>
  <c r="BX31" i="7" s="1"/>
  <c r="AW31" i="6"/>
  <c r="AV31" i="6"/>
  <c r="BK31" i="7" s="1"/>
  <c r="AT31" i="6"/>
  <c r="AR31" i="6"/>
  <c r="AP31" i="6"/>
  <c r="AN31" i="6"/>
  <c r="AL31" i="6"/>
  <c r="AH31" i="6"/>
  <c r="AG31" i="6"/>
  <c r="AF31" i="6"/>
  <c r="AE31" i="6"/>
  <c r="AC31" i="6"/>
  <c r="AH31" i="7" s="1"/>
  <c r="AB31" i="6"/>
  <c r="AA31" i="6"/>
  <c r="Z31" i="6"/>
  <c r="Y31" i="6"/>
  <c r="W31" i="6"/>
  <c r="AE31" i="7" s="1"/>
  <c r="V31" i="6"/>
  <c r="U31" i="6"/>
  <c r="T31" i="6"/>
  <c r="S31" i="6"/>
  <c r="R31" i="6"/>
  <c r="P31" i="6"/>
  <c r="M31" i="6"/>
  <c r="L31" i="7" s="1"/>
  <c r="L31" i="6"/>
  <c r="K31" i="6"/>
  <c r="J31" i="6"/>
  <c r="I31" i="6"/>
  <c r="E31" i="6"/>
  <c r="B31" i="6"/>
  <c r="BN29" i="6"/>
  <c r="BM29" i="6"/>
  <c r="BL29" i="6"/>
  <c r="AM29" i="6"/>
  <c r="AK29" i="6"/>
  <c r="V29" i="7"/>
  <c r="X29" i="7" s="1"/>
  <c r="R29" i="7"/>
  <c r="C29" i="6"/>
  <c r="BN28" i="6"/>
  <c r="BM28" i="6"/>
  <c r="BL28" i="6"/>
  <c r="AM28" i="6"/>
  <c r="AK28" i="6"/>
  <c r="V28" i="7"/>
  <c r="X28" i="7" s="1"/>
  <c r="C28" i="6"/>
  <c r="BN27" i="6"/>
  <c r="BM27" i="6"/>
  <c r="BL27" i="6"/>
  <c r="BK27" i="6"/>
  <c r="AM27" i="6"/>
  <c r="AK27" i="6"/>
  <c r="V27" i="7"/>
  <c r="X27" i="7" s="1"/>
  <c r="C27" i="6"/>
  <c r="BN26" i="6"/>
  <c r="BM26" i="6"/>
  <c r="BL26" i="6"/>
  <c r="AM26" i="6"/>
  <c r="AS26" i="7" s="1"/>
  <c r="AK26" i="6"/>
  <c r="V26" i="7"/>
  <c r="X26" i="7" s="1"/>
  <c r="C26" i="6"/>
  <c r="BN25" i="6"/>
  <c r="BM25" i="6"/>
  <c r="BL25" i="6"/>
  <c r="AS25" i="6"/>
  <c r="BG25" i="7" s="1"/>
  <c r="AQ25" i="6"/>
  <c r="BD25" i="7" s="1"/>
  <c r="AM25" i="6"/>
  <c r="AS25" i="7" s="1"/>
  <c r="AK25" i="6"/>
  <c r="AP25" i="7" s="1"/>
  <c r="V25" i="7"/>
  <c r="X25" i="7" s="1"/>
  <c r="R25" i="7"/>
  <c r="C25" i="6"/>
  <c r="BN24" i="6"/>
  <c r="BM24" i="6"/>
  <c r="BL24" i="6"/>
  <c r="AM24" i="6"/>
  <c r="AS24" i="7" s="1"/>
  <c r="AK24" i="6"/>
  <c r="AP24" i="7" s="1"/>
  <c r="AK24" i="7"/>
  <c r="AO24" i="7" s="1"/>
  <c r="BP24" i="7" s="1"/>
  <c r="V24" i="7"/>
  <c r="X24" i="7" s="1"/>
  <c r="R24" i="7"/>
  <c r="C24" i="6"/>
  <c r="BN23" i="6"/>
  <c r="BM23" i="6"/>
  <c r="BL23" i="6"/>
  <c r="AQ23" i="6"/>
  <c r="BD23" i="7" s="1"/>
  <c r="AM23" i="6"/>
  <c r="AK23" i="6"/>
  <c r="AP23" i="7" s="1"/>
  <c r="AK23" i="7"/>
  <c r="AO23" i="7" s="1"/>
  <c r="BP23" i="7" s="1"/>
  <c r="V23" i="7"/>
  <c r="X23" i="7" s="1"/>
  <c r="C23" i="6"/>
  <c r="BN22" i="6"/>
  <c r="BM22" i="6"/>
  <c r="BL22" i="6"/>
  <c r="AM22" i="6"/>
  <c r="AK22" i="6"/>
  <c r="AK22" i="7"/>
  <c r="AO22" i="7" s="1"/>
  <c r="BP22" i="7" s="1"/>
  <c r="V22" i="7"/>
  <c r="X22" i="7" s="1"/>
  <c r="R22" i="7"/>
  <c r="C22" i="6"/>
  <c r="BN21" i="6"/>
  <c r="BM21" i="6"/>
  <c r="BL21" i="6"/>
  <c r="AM21" i="6"/>
  <c r="AK21" i="6"/>
  <c r="V21" i="7"/>
  <c r="X21" i="7" s="1"/>
  <c r="R21" i="7"/>
  <c r="C21" i="6"/>
  <c r="BN20" i="6"/>
  <c r="BM20" i="6"/>
  <c r="BL20" i="6"/>
  <c r="BJ20" i="6"/>
  <c r="AM20" i="6"/>
  <c r="AK20" i="6"/>
  <c r="V20" i="7"/>
  <c r="X20" i="7" s="1"/>
  <c r="R20" i="7"/>
  <c r="D20" i="6"/>
  <c r="C20" i="6"/>
  <c r="BN19" i="6"/>
  <c r="BM19" i="6"/>
  <c r="BL19" i="6"/>
  <c r="BK19" i="6"/>
  <c r="BJ19" i="6"/>
  <c r="AM19" i="6"/>
  <c r="AK19" i="6"/>
  <c r="V19" i="7"/>
  <c r="X19" i="7" s="1"/>
  <c r="R19" i="7"/>
  <c r="D19" i="6"/>
  <c r="C19" i="6"/>
  <c r="BN18" i="6"/>
  <c r="BM18" i="6"/>
  <c r="BL18" i="6"/>
  <c r="BJ18" i="6"/>
  <c r="AM18" i="6"/>
  <c r="AK18" i="6"/>
  <c r="V18" i="7"/>
  <c r="X18" i="7" s="1"/>
  <c r="R18" i="7"/>
  <c r="C18" i="6"/>
  <c r="BN17" i="6"/>
  <c r="BM17" i="6"/>
  <c r="BL17" i="6"/>
  <c r="BJ17" i="6"/>
  <c r="AM17" i="6"/>
  <c r="AK17" i="6"/>
  <c r="V17" i="7"/>
  <c r="X17" i="7" s="1"/>
  <c r="R17" i="7"/>
  <c r="D17" i="6"/>
  <c r="C17" i="6"/>
  <c r="BN16" i="6"/>
  <c r="BM16" i="6"/>
  <c r="BL16" i="6"/>
  <c r="BJ16" i="6"/>
  <c r="AM16" i="6"/>
  <c r="AK16" i="6"/>
  <c r="V16" i="7"/>
  <c r="X16" i="7" s="1"/>
  <c r="R16" i="7"/>
  <c r="C16" i="6"/>
  <c r="BN15" i="6"/>
  <c r="BM15" i="6"/>
  <c r="BL15" i="6"/>
  <c r="BJ15" i="6"/>
  <c r="AM15" i="6"/>
  <c r="AK15" i="6"/>
  <c r="V15" i="7"/>
  <c r="X15" i="7" s="1"/>
  <c r="R15" i="7"/>
  <c r="D15" i="6"/>
  <c r="C15" i="6"/>
  <c r="BN14" i="6"/>
  <c r="BM14" i="6"/>
  <c r="BL14" i="6"/>
  <c r="BJ14" i="6"/>
  <c r="AM14" i="6"/>
  <c r="AK14" i="6"/>
  <c r="V14" i="7"/>
  <c r="X14" i="7" s="1"/>
  <c r="R14" i="7"/>
  <c r="D14" i="6"/>
  <c r="C14" i="6"/>
  <c r="BN13" i="6"/>
  <c r="BM13" i="6"/>
  <c r="BL13" i="6"/>
  <c r="BK13" i="6"/>
  <c r="BJ13" i="6"/>
  <c r="AM13" i="6"/>
  <c r="AK13" i="6"/>
  <c r="V13" i="7"/>
  <c r="X13" i="7" s="1"/>
  <c r="R13" i="7"/>
  <c r="C13" i="6"/>
  <c r="BN12" i="6"/>
  <c r="BM12" i="6"/>
  <c r="BJ12" i="6"/>
  <c r="AM12" i="6"/>
  <c r="AK12" i="6"/>
  <c r="V12" i="7"/>
  <c r="BJ11" i="6"/>
  <c r="BJ10" i="6"/>
  <c r="BJ9" i="6"/>
  <c r="BJ8" i="6"/>
  <c r="BJ7" i="6"/>
  <c r="AS13" i="6" l="1"/>
  <c r="BG13" i="7" s="1"/>
  <c r="AS13" i="7"/>
  <c r="AS23" i="6"/>
  <c r="BG23" i="7" s="1"/>
  <c r="AS23" i="7"/>
  <c r="AS16" i="6"/>
  <c r="BG16" i="7" s="1"/>
  <c r="AS16" i="7"/>
  <c r="AS19" i="6"/>
  <c r="BG19" i="7" s="1"/>
  <c r="AS19" i="7"/>
  <c r="AS29" i="6"/>
  <c r="BG29" i="7" s="1"/>
  <c r="AS29" i="7"/>
  <c r="AS22" i="6"/>
  <c r="BG22" i="7" s="1"/>
  <c r="AS22" i="7"/>
  <c r="AS28" i="6"/>
  <c r="BG28" i="7" s="1"/>
  <c r="AS28" i="7"/>
  <c r="AS24" i="6"/>
  <c r="BG24" i="7" s="1"/>
  <c r="AS14" i="6"/>
  <c r="BG14" i="7" s="1"/>
  <c r="AS14" i="7"/>
  <c r="AS17" i="6"/>
  <c r="BG17" i="7" s="1"/>
  <c r="AS17" i="7"/>
  <c r="AS20" i="6"/>
  <c r="BG20" i="7" s="1"/>
  <c r="AS20" i="7"/>
  <c r="AS18" i="6"/>
  <c r="BG18" i="7" s="1"/>
  <c r="AS18" i="7"/>
  <c r="AS15" i="6"/>
  <c r="BG15" i="7" s="1"/>
  <c r="AS15" i="7"/>
  <c r="AS21" i="6"/>
  <c r="BG21" i="7" s="1"/>
  <c r="AS21" i="7"/>
  <c r="AS26" i="6"/>
  <c r="BG26" i="7" s="1"/>
  <c r="AS27" i="6"/>
  <c r="BG27" i="7" s="1"/>
  <c r="AS27" i="7"/>
  <c r="AM31" i="6"/>
  <c r="AS31" i="7" s="1"/>
  <c r="AS12" i="7"/>
  <c r="AQ29" i="6"/>
  <c r="BD29" i="7" s="1"/>
  <c r="AP29" i="7"/>
  <c r="AQ14" i="6"/>
  <c r="BD14" i="7" s="1"/>
  <c r="AP14" i="7"/>
  <c r="AQ24" i="6"/>
  <c r="BD24" i="7" s="1"/>
  <c r="AQ19" i="6"/>
  <c r="BD19" i="7" s="1"/>
  <c r="AP19" i="7"/>
  <c r="AQ28" i="6"/>
  <c r="BD28" i="7" s="1"/>
  <c r="AP28" i="7"/>
  <c r="AQ17" i="6"/>
  <c r="BD17" i="7" s="1"/>
  <c r="AP17" i="7"/>
  <c r="AQ20" i="6"/>
  <c r="BD20" i="7" s="1"/>
  <c r="AP20" i="7"/>
  <c r="AQ15" i="6"/>
  <c r="BD15" i="7" s="1"/>
  <c r="AP15" i="7"/>
  <c r="AQ16" i="6"/>
  <c r="BD16" i="7" s="1"/>
  <c r="AP16" i="7"/>
  <c r="AQ18" i="6"/>
  <c r="BD18" i="7" s="1"/>
  <c r="AP18" i="7"/>
  <c r="AQ21" i="6"/>
  <c r="BD21" i="7" s="1"/>
  <c r="AP21" i="7"/>
  <c r="AQ26" i="6"/>
  <c r="BD26" i="7" s="1"/>
  <c r="AP26" i="7"/>
  <c r="AQ13" i="6"/>
  <c r="BD13" i="7" s="1"/>
  <c r="AP13" i="7"/>
  <c r="AQ22" i="6"/>
  <c r="BD22" i="7" s="1"/>
  <c r="AP22" i="7"/>
  <c r="AQ27" i="6"/>
  <c r="BD27" i="7" s="1"/>
  <c r="AP27" i="7"/>
  <c r="AQ12" i="6"/>
  <c r="BD12" i="7" s="1"/>
  <c r="AP12" i="7"/>
  <c r="AO23" i="6"/>
  <c r="AU23" i="6" s="1"/>
  <c r="BJ23" i="7" s="1"/>
  <c r="BN23" i="7" s="1"/>
  <c r="D22" i="6"/>
  <c r="D25" i="6"/>
  <c r="V31" i="7"/>
  <c r="X31" i="7" s="1"/>
  <c r="X12" i="7"/>
  <c r="Q31" i="6"/>
  <c r="AO18" i="6"/>
  <c r="AK18" i="7"/>
  <c r="AO18" i="7" s="1"/>
  <c r="BP18" i="7" s="1"/>
  <c r="AO21" i="6"/>
  <c r="AK21" i="7"/>
  <c r="AO21" i="7" s="1"/>
  <c r="BP21" i="7" s="1"/>
  <c r="D22" i="7"/>
  <c r="Z22" i="7"/>
  <c r="T22" i="7"/>
  <c r="BQ24" i="7"/>
  <c r="CN24" i="7"/>
  <c r="CO24" i="7" s="1"/>
  <c r="AO26" i="6"/>
  <c r="AK26" i="7"/>
  <c r="AO26" i="7" s="1"/>
  <c r="BP26" i="7" s="1"/>
  <c r="D27" i="6"/>
  <c r="R27" i="7"/>
  <c r="D26" i="6"/>
  <c r="R26" i="7"/>
  <c r="T19" i="7"/>
  <c r="D19" i="7"/>
  <c r="Z19" i="7"/>
  <c r="Z14" i="7"/>
  <c r="D14" i="7"/>
  <c r="T14" i="7"/>
  <c r="AO16" i="6"/>
  <c r="AK16" i="7"/>
  <c r="AO16" i="7" s="1"/>
  <c r="BP16" i="7" s="1"/>
  <c r="T17" i="7"/>
  <c r="D17" i="7"/>
  <c r="Z17" i="7"/>
  <c r="AO19" i="6"/>
  <c r="AK19" i="7"/>
  <c r="AO19" i="7" s="1"/>
  <c r="BP19" i="7" s="1"/>
  <c r="D21" i="7"/>
  <c r="Z21" i="7"/>
  <c r="T21" i="7"/>
  <c r="AO14" i="6"/>
  <c r="AK14" i="7"/>
  <c r="AO14" i="7" s="1"/>
  <c r="BP14" i="7" s="1"/>
  <c r="CN22" i="7"/>
  <c r="CO22" i="7" s="1"/>
  <c r="BQ22" i="7"/>
  <c r="D23" i="6"/>
  <c r="R23" i="7"/>
  <c r="AO27" i="6"/>
  <c r="AK27" i="7"/>
  <c r="AO27" i="7" s="1"/>
  <c r="BP27" i="7" s="1"/>
  <c r="D28" i="6"/>
  <c r="R28" i="7"/>
  <c r="T24" i="7"/>
  <c r="Z24" i="7"/>
  <c r="D24" i="7"/>
  <c r="T15" i="7"/>
  <c r="D15" i="7"/>
  <c r="Z15" i="7"/>
  <c r="AO17" i="6"/>
  <c r="AK17" i="7"/>
  <c r="AO17" i="7" s="1"/>
  <c r="BP17" i="7" s="1"/>
  <c r="D18" i="6"/>
  <c r="Z20" i="7"/>
  <c r="D20" i="7"/>
  <c r="T20" i="7"/>
  <c r="AO24" i="6"/>
  <c r="T25" i="7"/>
  <c r="Z25" i="7"/>
  <c r="D25" i="7"/>
  <c r="D29" i="7"/>
  <c r="Z29" i="7"/>
  <c r="T29" i="7"/>
  <c r="AO13" i="6"/>
  <c r="AK13" i="7"/>
  <c r="AO13" i="7" s="1"/>
  <c r="BP13" i="7" s="1"/>
  <c r="Z18" i="7"/>
  <c r="D18" i="7"/>
  <c r="T18" i="7"/>
  <c r="CN23" i="7"/>
  <c r="CO23" i="7" s="1"/>
  <c r="BQ23" i="7"/>
  <c r="AO28" i="6"/>
  <c r="AK28" i="7"/>
  <c r="AO28" i="7" s="1"/>
  <c r="BP28" i="7" s="1"/>
  <c r="D29" i="6"/>
  <c r="D16" i="7"/>
  <c r="T16" i="7"/>
  <c r="Z16" i="7"/>
  <c r="D13" i="7"/>
  <c r="T13" i="7"/>
  <c r="Z13" i="7"/>
  <c r="D13" i="6"/>
  <c r="AO15" i="6"/>
  <c r="AK15" i="7"/>
  <c r="AO15" i="7" s="1"/>
  <c r="BP15" i="7" s="1"/>
  <c r="D16" i="6"/>
  <c r="AO20" i="6"/>
  <c r="AK20" i="7"/>
  <c r="AO20" i="7" s="1"/>
  <c r="BP20" i="7" s="1"/>
  <c r="D21" i="6"/>
  <c r="AO22" i="6"/>
  <c r="D24" i="6"/>
  <c r="AO25" i="6"/>
  <c r="AK25" i="7"/>
  <c r="AO25" i="7" s="1"/>
  <c r="BP25" i="7" s="1"/>
  <c r="AO29" i="6"/>
  <c r="AK29" i="7"/>
  <c r="AO29" i="7" s="1"/>
  <c r="BP29" i="7" s="1"/>
  <c r="AF31" i="7"/>
  <c r="N31" i="7"/>
  <c r="P31" i="7"/>
  <c r="AC31" i="7" s="1"/>
  <c r="BJ31" i="6"/>
  <c r="AK31" i="6"/>
  <c r="AP31" i="7" s="1"/>
  <c r="AS12" i="6"/>
  <c r="AV23" i="7" l="1"/>
  <c r="BA23" i="7" s="1"/>
  <c r="AS31" i="6"/>
  <c r="BG12" i="7"/>
  <c r="BG31" i="7" s="1"/>
  <c r="AQ31" i="6"/>
  <c r="BD31" i="7" s="1"/>
  <c r="AU14" i="6"/>
  <c r="BJ14" i="7" s="1"/>
  <c r="BN14" i="7" s="1"/>
  <c r="AV14" i="7"/>
  <c r="BA14" i="7" s="1"/>
  <c r="CN27" i="7"/>
  <c r="CO27" i="7" s="1"/>
  <c r="BQ27" i="7"/>
  <c r="BQ16" i="7"/>
  <c r="CN16" i="7"/>
  <c r="CO16" i="7" s="1"/>
  <c r="Z26" i="7"/>
  <c r="T26" i="7"/>
  <c r="D26" i="7"/>
  <c r="AU27" i="6"/>
  <c r="BJ27" i="7" s="1"/>
  <c r="BN27" i="7" s="1"/>
  <c r="AV27" i="7"/>
  <c r="BA27" i="7" s="1"/>
  <c r="CN28" i="7"/>
  <c r="CO28" i="7" s="1"/>
  <c r="BQ28" i="7"/>
  <c r="AU13" i="6"/>
  <c r="BJ13" i="7" s="1"/>
  <c r="BN13" i="7" s="1"/>
  <c r="AV13" i="7"/>
  <c r="BA13" i="7" s="1"/>
  <c r="D23" i="7"/>
  <c r="Z23" i="7"/>
  <c r="T23" i="7"/>
  <c r="T27" i="7"/>
  <c r="Z27" i="7"/>
  <c r="D27" i="7"/>
  <c r="BQ13" i="7"/>
  <c r="CN13" i="7"/>
  <c r="CO13" i="7" s="1"/>
  <c r="CN20" i="7"/>
  <c r="CO20" i="7" s="1"/>
  <c r="BQ20" i="7"/>
  <c r="AU28" i="6"/>
  <c r="BJ28" i="7" s="1"/>
  <c r="BN28" i="7" s="1"/>
  <c r="AV28" i="7"/>
  <c r="BA28" i="7" s="1"/>
  <c r="BQ19" i="7"/>
  <c r="CN19" i="7"/>
  <c r="CO19" i="7" s="1"/>
  <c r="CN21" i="7"/>
  <c r="CO21" i="7" s="1"/>
  <c r="BQ21" i="7"/>
  <c r="AU15" i="6"/>
  <c r="BJ15" i="7" s="1"/>
  <c r="BN15" i="7" s="1"/>
  <c r="AV15" i="7"/>
  <c r="BA15" i="7" s="1"/>
  <c r="CN29" i="7"/>
  <c r="CO29" i="7" s="1"/>
  <c r="BQ29" i="7"/>
  <c r="AU20" i="6"/>
  <c r="BJ20" i="7" s="1"/>
  <c r="BN20" i="7" s="1"/>
  <c r="AV20" i="7"/>
  <c r="BA20" i="7" s="1"/>
  <c r="AU19" i="6"/>
  <c r="BJ19" i="7" s="1"/>
  <c r="BN19" i="7" s="1"/>
  <c r="AV19" i="7"/>
  <c r="BA19" i="7" s="1"/>
  <c r="CN26" i="7"/>
  <c r="CO26" i="7" s="1"/>
  <c r="BQ26" i="7"/>
  <c r="AU21" i="6"/>
  <c r="BJ21" i="7" s="1"/>
  <c r="BN21" i="7" s="1"/>
  <c r="AV21" i="7"/>
  <c r="BA21" i="7" s="1"/>
  <c r="AU26" i="6"/>
  <c r="BJ26" i="7" s="1"/>
  <c r="BN26" i="7" s="1"/>
  <c r="AV26" i="7"/>
  <c r="BA26" i="7" s="1"/>
  <c r="BQ18" i="7"/>
  <c r="CN18" i="7"/>
  <c r="CO18" i="7" s="1"/>
  <c r="AU25" i="6"/>
  <c r="BJ25" i="7" s="1"/>
  <c r="BN25" i="7" s="1"/>
  <c r="AV25" i="7"/>
  <c r="BA25" i="7" s="1"/>
  <c r="AU17" i="6"/>
  <c r="BJ17" i="7" s="1"/>
  <c r="BN17" i="7" s="1"/>
  <c r="AV17" i="7"/>
  <c r="BA17" i="7" s="1"/>
  <c r="AU22" i="6"/>
  <c r="BJ22" i="7" s="1"/>
  <c r="BN22" i="7" s="1"/>
  <c r="AV22" i="7"/>
  <c r="BA22" i="7" s="1"/>
  <c r="AU24" i="6"/>
  <c r="BJ24" i="7" s="1"/>
  <c r="BN24" i="7" s="1"/>
  <c r="AV24" i="7"/>
  <c r="BA24" i="7" s="1"/>
  <c r="AU16" i="6"/>
  <c r="BJ16" i="7" s="1"/>
  <c r="BN16" i="7" s="1"/>
  <c r="AV16" i="7"/>
  <c r="BA16" i="7" s="1"/>
  <c r="AU29" i="6"/>
  <c r="BJ29" i="7" s="1"/>
  <c r="BN29" i="7" s="1"/>
  <c r="AV29" i="7"/>
  <c r="BA29" i="7" s="1"/>
  <c r="BQ25" i="7"/>
  <c r="CN25" i="7"/>
  <c r="CO25" i="7" s="1"/>
  <c r="BQ15" i="7"/>
  <c r="CN15" i="7"/>
  <c r="CO15" i="7" s="1"/>
  <c r="CN17" i="7"/>
  <c r="CO17" i="7" s="1"/>
  <c r="BQ17" i="7"/>
  <c r="D28" i="7"/>
  <c r="Z28" i="7"/>
  <c r="T28" i="7"/>
  <c r="CN14" i="7"/>
  <c r="CO14" i="7" s="1"/>
  <c r="BQ14" i="7"/>
  <c r="AU18" i="6"/>
  <c r="BJ18" i="7" s="1"/>
  <c r="BN18" i="7" s="1"/>
  <c r="AV18" i="7"/>
  <c r="BA18" i="7" s="1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T31" i="5"/>
  <c r="AR31" i="5"/>
  <c r="AP31" i="5"/>
  <c r="AN31" i="5"/>
  <c r="AL31" i="5"/>
  <c r="AJ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P31" i="5"/>
  <c r="N31" i="5"/>
  <c r="M31" i="5"/>
  <c r="L31" i="5"/>
  <c r="K31" i="5"/>
  <c r="J31" i="5"/>
  <c r="I31" i="5"/>
  <c r="H31" i="5"/>
  <c r="G31" i="5"/>
  <c r="E31" i="5"/>
  <c r="B31" i="5"/>
  <c r="BN29" i="5"/>
  <c r="BM29" i="5"/>
  <c r="BL29" i="5"/>
  <c r="BK29" i="5"/>
  <c r="AS29" i="5"/>
  <c r="AM29" i="5"/>
  <c r="AK29" i="5"/>
  <c r="AQ29" i="5" s="1"/>
  <c r="AI29" i="5"/>
  <c r="AO29" i="5" s="1"/>
  <c r="AU29" i="5" s="1"/>
  <c r="Q29" i="5"/>
  <c r="D29" i="5" s="1"/>
  <c r="O29" i="5"/>
  <c r="C29" i="5"/>
  <c r="BN28" i="5"/>
  <c r="BM28" i="5"/>
  <c r="BL28" i="5"/>
  <c r="BK28" i="5"/>
  <c r="AS28" i="5"/>
  <c r="AQ28" i="5"/>
  <c r="AM28" i="5"/>
  <c r="AK28" i="5"/>
  <c r="AI28" i="5"/>
  <c r="AO28" i="5" s="1"/>
  <c r="AU28" i="5" s="1"/>
  <c r="Q28" i="5"/>
  <c r="O28" i="5"/>
  <c r="D28" i="5" s="1"/>
  <c r="C28" i="5"/>
  <c r="BN27" i="5"/>
  <c r="BM27" i="5"/>
  <c r="BL27" i="5"/>
  <c r="BK27" i="5"/>
  <c r="AU27" i="5"/>
  <c r="AS27" i="5"/>
  <c r="AQ27" i="5"/>
  <c r="AO27" i="5"/>
  <c r="AM27" i="5"/>
  <c r="AK27" i="5"/>
  <c r="AI27" i="5"/>
  <c r="Q27" i="5"/>
  <c r="O27" i="5"/>
  <c r="D27" i="5" s="1"/>
  <c r="C27" i="5"/>
  <c r="BN26" i="5"/>
  <c r="BM26" i="5"/>
  <c r="BL26" i="5"/>
  <c r="BK26" i="5"/>
  <c r="AS26" i="5"/>
  <c r="AQ26" i="5"/>
  <c r="AO26" i="5"/>
  <c r="AU26" i="5" s="1"/>
  <c r="AM26" i="5"/>
  <c r="AK26" i="5"/>
  <c r="AI26" i="5"/>
  <c r="Q26" i="5"/>
  <c r="O26" i="5"/>
  <c r="D26" i="5"/>
  <c r="C26" i="5"/>
  <c r="BN25" i="5"/>
  <c r="BM25" i="5"/>
  <c r="BL25" i="5"/>
  <c r="BK25" i="5"/>
  <c r="AQ25" i="5"/>
  <c r="AO25" i="5"/>
  <c r="AU25" i="5" s="1"/>
  <c r="AM25" i="5"/>
  <c r="AS25" i="5" s="1"/>
  <c r="AK25" i="5"/>
  <c r="AI25" i="5"/>
  <c r="Q25" i="5"/>
  <c r="D25" i="5" s="1"/>
  <c r="O25" i="5"/>
  <c r="C25" i="5"/>
  <c r="BN24" i="5"/>
  <c r="BM24" i="5"/>
  <c r="BL24" i="5"/>
  <c r="BK24" i="5"/>
  <c r="AO24" i="5"/>
  <c r="AU24" i="5" s="1"/>
  <c r="AM24" i="5"/>
  <c r="AS24" i="5" s="1"/>
  <c r="AK24" i="5"/>
  <c r="AQ24" i="5" s="1"/>
  <c r="AI24" i="5"/>
  <c r="Q24" i="5"/>
  <c r="O24" i="5"/>
  <c r="D24" i="5" s="1"/>
  <c r="C24" i="5"/>
  <c r="BN23" i="5"/>
  <c r="BM23" i="5"/>
  <c r="BL23" i="5"/>
  <c r="BK23" i="5"/>
  <c r="AQ23" i="5"/>
  <c r="AM23" i="5"/>
  <c r="AS23" i="5" s="1"/>
  <c r="AK23" i="5"/>
  <c r="AI23" i="5"/>
  <c r="AO23" i="5" s="1"/>
  <c r="AU23" i="5" s="1"/>
  <c r="Q23" i="5"/>
  <c r="D23" i="5" s="1"/>
  <c r="O23" i="5"/>
  <c r="C23" i="5"/>
  <c r="BN22" i="5"/>
  <c r="BM22" i="5"/>
  <c r="BL22" i="5"/>
  <c r="BK22" i="5"/>
  <c r="AO22" i="5"/>
  <c r="AU22" i="5" s="1"/>
  <c r="AM22" i="5"/>
  <c r="AS22" i="5" s="1"/>
  <c r="AK22" i="5"/>
  <c r="AQ22" i="5" s="1"/>
  <c r="AI22" i="5"/>
  <c r="Q22" i="5"/>
  <c r="O22" i="5"/>
  <c r="D22" i="5" s="1"/>
  <c r="C22" i="5"/>
  <c r="BN21" i="5"/>
  <c r="BM21" i="5"/>
  <c r="BL21" i="5"/>
  <c r="BK21" i="5"/>
  <c r="AM21" i="5"/>
  <c r="AS21" i="5" s="1"/>
  <c r="AK21" i="5"/>
  <c r="AQ21" i="5" s="1"/>
  <c r="AI21" i="5"/>
  <c r="AO21" i="5" s="1"/>
  <c r="AU21" i="5" s="1"/>
  <c r="Q21" i="5"/>
  <c r="O21" i="5"/>
  <c r="D21" i="5" s="1"/>
  <c r="C21" i="5"/>
  <c r="BN20" i="5"/>
  <c r="BM20" i="5"/>
  <c r="BL20" i="5"/>
  <c r="BK20" i="5"/>
  <c r="BJ20" i="5"/>
  <c r="AM20" i="5"/>
  <c r="AS20" i="5" s="1"/>
  <c r="AK20" i="5"/>
  <c r="AQ20" i="5" s="1"/>
  <c r="AI20" i="5"/>
  <c r="AO20" i="5" s="1"/>
  <c r="AU20" i="5" s="1"/>
  <c r="Q20" i="5"/>
  <c r="O20" i="5"/>
  <c r="D20" i="5" s="1"/>
  <c r="C20" i="5"/>
  <c r="BN19" i="5"/>
  <c r="BM19" i="5"/>
  <c r="BL19" i="5"/>
  <c r="BK19" i="5"/>
  <c r="BJ19" i="5"/>
  <c r="AM19" i="5"/>
  <c r="AS19" i="5" s="1"/>
  <c r="AK19" i="5"/>
  <c r="AQ19" i="5" s="1"/>
  <c r="AI19" i="5"/>
  <c r="AO19" i="5" s="1"/>
  <c r="AU19" i="5" s="1"/>
  <c r="Q19" i="5"/>
  <c r="O19" i="5"/>
  <c r="D19" i="5" s="1"/>
  <c r="C19" i="5"/>
  <c r="BN18" i="5"/>
  <c r="BM18" i="5"/>
  <c r="BL18" i="5"/>
  <c r="BK18" i="5"/>
  <c r="BJ18" i="5"/>
  <c r="AM18" i="5"/>
  <c r="AS18" i="5" s="1"/>
  <c r="AK18" i="5"/>
  <c r="AQ18" i="5" s="1"/>
  <c r="AI18" i="5"/>
  <c r="AO18" i="5" s="1"/>
  <c r="AU18" i="5" s="1"/>
  <c r="Q18" i="5"/>
  <c r="O18" i="5"/>
  <c r="D18" i="5" s="1"/>
  <c r="C18" i="5"/>
  <c r="BN17" i="5"/>
  <c r="BM17" i="5"/>
  <c r="BL17" i="5"/>
  <c r="BK17" i="5"/>
  <c r="BJ17" i="5"/>
  <c r="AM17" i="5"/>
  <c r="AS17" i="5" s="1"/>
  <c r="AK17" i="5"/>
  <c r="AQ17" i="5" s="1"/>
  <c r="AI17" i="5"/>
  <c r="AO17" i="5" s="1"/>
  <c r="AU17" i="5" s="1"/>
  <c r="Q17" i="5"/>
  <c r="O17" i="5"/>
  <c r="D17" i="5" s="1"/>
  <c r="C17" i="5"/>
  <c r="BN16" i="5"/>
  <c r="BM16" i="5"/>
  <c r="BL16" i="5"/>
  <c r="BK16" i="5"/>
  <c r="BJ16" i="5"/>
  <c r="AM16" i="5"/>
  <c r="AS16" i="5" s="1"/>
  <c r="AK16" i="5"/>
  <c r="AQ16" i="5" s="1"/>
  <c r="AI16" i="5"/>
  <c r="AO16" i="5" s="1"/>
  <c r="AU16" i="5" s="1"/>
  <c r="Q16" i="5"/>
  <c r="O16" i="5"/>
  <c r="D16" i="5" s="1"/>
  <c r="C16" i="5"/>
  <c r="BN15" i="5"/>
  <c r="BM15" i="5"/>
  <c r="BL15" i="5"/>
  <c r="BK15" i="5"/>
  <c r="BJ15" i="5"/>
  <c r="AM15" i="5"/>
  <c r="AS15" i="5" s="1"/>
  <c r="AK15" i="5"/>
  <c r="AQ15" i="5" s="1"/>
  <c r="AI15" i="5"/>
  <c r="AO15" i="5" s="1"/>
  <c r="AU15" i="5" s="1"/>
  <c r="Q15" i="5"/>
  <c r="O15" i="5"/>
  <c r="D15" i="5" s="1"/>
  <c r="C15" i="5"/>
  <c r="BN14" i="5"/>
  <c r="BM14" i="5"/>
  <c r="BL14" i="5"/>
  <c r="BK14" i="5"/>
  <c r="BJ14" i="5"/>
  <c r="AM14" i="5"/>
  <c r="AS14" i="5" s="1"/>
  <c r="AK14" i="5"/>
  <c r="AQ14" i="5" s="1"/>
  <c r="AI14" i="5"/>
  <c r="AO14" i="5" s="1"/>
  <c r="AU14" i="5" s="1"/>
  <c r="Q14" i="5"/>
  <c r="O14" i="5"/>
  <c r="D14" i="5" s="1"/>
  <c r="C14" i="5"/>
  <c r="BN13" i="5"/>
  <c r="BM13" i="5"/>
  <c r="BL13" i="5"/>
  <c r="BK13" i="5"/>
  <c r="BJ13" i="5"/>
  <c r="AM13" i="5"/>
  <c r="AS13" i="5" s="1"/>
  <c r="AK13" i="5"/>
  <c r="AQ13" i="5" s="1"/>
  <c r="AI13" i="5"/>
  <c r="AO13" i="5" s="1"/>
  <c r="AU13" i="5" s="1"/>
  <c r="Q13" i="5"/>
  <c r="O13" i="5"/>
  <c r="D13" i="5" s="1"/>
  <c r="C13" i="5"/>
  <c r="BN12" i="5"/>
  <c r="BM12" i="5"/>
  <c r="BL12" i="5"/>
  <c r="BK12" i="5"/>
  <c r="BJ12" i="5"/>
  <c r="AM12" i="5"/>
  <c r="AM31" i="5" s="1"/>
  <c r="AK12" i="5"/>
  <c r="AK31" i="5" s="1"/>
  <c r="AI12" i="5"/>
  <c r="AI31" i="5" s="1"/>
  <c r="Q12" i="5"/>
  <c r="Q31" i="5" s="1"/>
  <c r="O12" i="5"/>
  <c r="O31" i="5" s="1"/>
  <c r="C12" i="5"/>
  <c r="C31" i="5" s="1"/>
  <c r="BJ11" i="5"/>
  <c r="BJ10" i="5"/>
  <c r="BJ9" i="5"/>
  <c r="BJ8" i="5"/>
  <c r="BJ7" i="5"/>
  <c r="BJ6" i="5"/>
  <c r="BJ31" i="5" l="1"/>
  <c r="BL31" i="5"/>
  <c r="BK31" i="5"/>
  <c r="AO12" i="5"/>
  <c r="AQ12" i="5"/>
  <c r="AQ31" i="5" s="1"/>
  <c r="D12" i="5"/>
  <c r="D31" i="5" s="1"/>
  <c r="AS12" i="5"/>
  <c r="AS31" i="5" s="1"/>
  <c r="BK31" i="4"/>
  <c r="AU12" i="5" l="1"/>
  <c r="AU31" i="5" s="1"/>
  <c r="AO31" i="5"/>
  <c r="AS14" i="4"/>
  <c r="AS13" i="4" l="1"/>
  <c r="AS18" i="4"/>
  <c r="AQ29" i="4"/>
  <c r="AM29" i="4"/>
  <c r="AS29" i="4" s="1"/>
  <c r="AK29" i="4"/>
  <c r="AI29" i="4"/>
  <c r="AO29" i="4" s="1"/>
  <c r="AU29" i="4" s="1"/>
  <c r="Q29" i="4"/>
  <c r="O29" i="4"/>
  <c r="AS28" i="4"/>
  <c r="AQ28" i="4"/>
  <c r="AO28" i="4"/>
  <c r="AU28" i="4" s="1"/>
  <c r="AM28" i="4"/>
  <c r="AK28" i="4"/>
  <c r="AI28" i="4"/>
  <c r="Q28" i="4"/>
  <c r="O28" i="4"/>
  <c r="AS27" i="4"/>
  <c r="AQ27" i="4"/>
  <c r="AM27" i="4"/>
  <c r="AK27" i="4"/>
  <c r="AI27" i="4"/>
  <c r="AO27" i="4" s="1"/>
  <c r="AU27" i="4" s="1"/>
  <c r="Q27" i="4"/>
  <c r="O27" i="4"/>
  <c r="AU26" i="4"/>
  <c r="AS26" i="4"/>
  <c r="AO26" i="4"/>
  <c r="AM26" i="4"/>
  <c r="AK26" i="4"/>
  <c r="AQ26" i="4" s="1"/>
  <c r="AI26" i="4"/>
  <c r="Q26" i="4"/>
  <c r="O26" i="4"/>
  <c r="AQ25" i="4"/>
  <c r="AM25" i="4"/>
  <c r="AS25" i="4" s="1"/>
  <c r="AK25" i="4"/>
  <c r="AI25" i="4"/>
  <c r="AO25" i="4" s="1"/>
  <c r="AU25" i="4" s="1"/>
  <c r="Q25" i="4"/>
  <c r="O25" i="4"/>
  <c r="AS24" i="4"/>
  <c r="AM24" i="4"/>
  <c r="AK24" i="4"/>
  <c r="AQ24" i="4" s="1"/>
  <c r="AI24" i="4"/>
  <c r="AO24" i="4" s="1"/>
  <c r="AU24" i="4" s="1"/>
  <c r="Q24" i="4"/>
  <c r="O24" i="4"/>
  <c r="AM23" i="4"/>
  <c r="AS23" i="4" s="1"/>
  <c r="AK23" i="4"/>
  <c r="AQ23" i="4" s="1"/>
  <c r="AI23" i="4"/>
  <c r="AO23" i="4" s="1"/>
  <c r="AU23" i="4" s="1"/>
  <c r="Q23" i="4"/>
  <c r="O23" i="4"/>
  <c r="AO22" i="4"/>
  <c r="AU22" i="4" s="1"/>
  <c r="AM22" i="4"/>
  <c r="AS22" i="4" s="1"/>
  <c r="AK22" i="4"/>
  <c r="AQ22" i="4" s="1"/>
  <c r="AI22" i="4"/>
  <c r="Q22" i="4"/>
  <c r="O22" i="4"/>
  <c r="AQ21" i="4"/>
  <c r="AO21" i="4"/>
  <c r="AU21" i="4" s="1"/>
  <c r="AM21" i="4"/>
  <c r="AS21" i="4" s="1"/>
  <c r="AK21" i="4"/>
  <c r="AI21" i="4"/>
  <c r="Q21" i="4"/>
  <c r="O21" i="4"/>
  <c r="AS20" i="4"/>
  <c r="AQ20" i="4"/>
  <c r="AO20" i="4"/>
  <c r="AU20" i="4" s="1"/>
  <c r="AM20" i="4"/>
  <c r="AK20" i="4"/>
  <c r="AI20" i="4"/>
  <c r="Q20" i="4"/>
  <c r="O20" i="4"/>
  <c r="AS19" i="4"/>
  <c r="AQ19" i="4"/>
  <c r="AM19" i="4"/>
  <c r="AK19" i="4"/>
  <c r="AI19" i="4"/>
  <c r="AO19" i="4" s="1"/>
  <c r="AU19" i="4" s="1"/>
  <c r="Q19" i="4"/>
  <c r="O19" i="4"/>
  <c r="AU18" i="4"/>
  <c r="AO18" i="4"/>
  <c r="AM18" i="4"/>
  <c r="AK18" i="4"/>
  <c r="AQ18" i="4" s="1"/>
  <c r="AI18" i="4"/>
  <c r="Q18" i="4"/>
  <c r="O18" i="4"/>
  <c r="AQ17" i="4"/>
  <c r="AM17" i="4"/>
  <c r="AS17" i="4" s="1"/>
  <c r="AK17" i="4"/>
  <c r="AI17" i="4"/>
  <c r="AO17" i="4" s="1"/>
  <c r="AU17" i="4" s="1"/>
  <c r="Q17" i="4"/>
  <c r="O17" i="4"/>
  <c r="AS16" i="4"/>
  <c r="AM16" i="4"/>
  <c r="AK16" i="4"/>
  <c r="AQ16" i="4" s="1"/>
  <c r="AI16" i="4"/>
  <c r="AO16" i="4" s="1"/>
  <c r="AU16" i="4" s="1"/>
  <c r="Q16" i="4"/>
  <c r="O16" i="4"/>
  <c r="AM15" i="4"/>
  <c r="AS15" i="4" s="1"/>
  <c r="AK15" i="4"/>
  <c r="AQ15" i="4" s="1"/>
  <c r="AI15" i="4"/>
  <c r="AO15" i="4" s="1"/>
  <c r="AU15" i="4" s="1"/>
  <c r="Q15" i="4"/>
  <c r="O15" i="4"/>
  <c r="AO14" i="4"/>
  <c r="AU14" i="4" s="1"/>
  <c r="AM14" i="4"/>
  <c r="AK14" i="4"/>
  <c r="AQ14" i="4" s="1"/>
  <c r="AI14" i="4"/>
  <c r="Q14" i="4"/>
  <c r="O14" i="4"/>
  <c r="AQ13" i="4"/>
  <c r="AO13" i="4"/>
  <c r="AU13" i="4" s="1"/>
  <c r="AM13" i="4"/>
  <c r="AK13" i="4"/>
  <c r="AI13" i="4"/>
  <c r="Q13" i="4"/>
  <c r="O13" i="4"/>
  <c r="AS12" i="4"/>
  <c r="AQ12" i="4"/>
  <c r="AO12" i="4"/>
  <c r="AU12" i="4" s="1"/>
  <c r="AM12" i="4"/>
  <c r="AK12" i="4"/>
  <c r="AI12" i="4"/>
  <c r="Q12" i="4"/>
  <c r="O12" i="4"/>
  <c r="AS16" i="3" l="1"/>
  <c r="AM19" i="3" l="1"/>
  <c r="BL12" i="3"/>
  <c r="BL13" i="3"/>
  <c r="BL14" i="3"/>
  <c r="BL15" i="3"/>
  <c r="BL16" i="3"/>
  <c r="BL17" i="3"/>
  <c r="BL18" i="3"/>
  <c r="BL19" i="3"/>
  <c r="BL20" i="3"/>
  <c r="BL21" i="3"/>
  <c r="BL22" i="3"/>
  <c r="BL23" i="3"/>
  <c r="BL24" i="3"/>
  <c r="BL25" i="3"/>
  <c r="BL26" i="3"/>
  <c r="BL27" i="3"/>
  <c r="BL28" i="3"/>
  <c r="BL29" i="3"/>
  <c r="BJ6" i="3"/>
  <c r="BJ7" i="3"/>
  <c r="BJ8" i="3"/>
  <c r="BJ9" i="3"/>
  <c r="BJ10" i="3"/>
  <c r="BJ11" i="3"/>
  <c r="BJ12" i="3"/>
  <c r="BJ13" i="3"/>
  <c r="BJ14" i="3"/>
  <c r="BJ15" i="3"/>
  <c r="BJ16" i="3"/>
  <c r="BJ17" i="3"/>
  <c r="BJ18" i="3"/>
  <c r="BJ19" i="3"/>
  <c r="BJ20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I12" i="3"/>
  <c r="AO12" i="3"/>
  <c r="AU12" i="3"/>
  <c r="AI13" i="3"/>
  <c r="AO13" i="3"/>
  <c r="AU13" i="3"/>
  <c r="AI14" i="3"/>
  <c r="AO14" i="3"/>
  <c r="AU14" i="3"/>
  <c r="AI15" i="3"/>
  <c r="AO15" i="3"/>
  <c r="AU15" i="3"/>
  <c r="AI16" i="3"/>
  <c r="AO16" i="3"/>
  <c r="AU16" i="3"/>
  <c r="AI17" i="3"/>
  <c r="AO17" i="3"/>
  <c r="AU17" i="3"/>
  <c r="AI18" i="3"/>
  <c r="AO18" i="3"/>
  <c r="AU18" i="3"/>
  <c r="AI19" i="3"/>
  <c r="AO19" i="3"/>
  <c r="AU19" i="3"/>
  <c r="AI20" i="3"/>
  <c r="AO20" i="3"/>
  <c r="AU20" i="3"/>
  <c r="AI21" i="3"/>
  <c r="AO21" i="3"/>
  <c r="AU21" i="3"/>
  <c r="AI22" i="3"/>
  <c r="AO22" i="3"/>
  <c r="AU22" i="3"/>
  <c r="AI23" i="3"/>
  <c r="AO23" i="3"/>
  <c r="AU23" i="3"/>
  <c r="AI24" i="3"/>
  <c r="AO24" i="3"/>
  <c r="AU24" i="3"/>
  <c r="AI25" i="3"/>
  <c r="AO25" i="3"/>
  <c r="AU25" i="3"/>
  <c r="AI26" i="3"/>
  <c r="AO26" i="3"/>
  <c r="AU26" i="3"/>
  <c r="AI27" i="3"/>
  <c r="AO27" i="3"/>
  <c r="AU27" i="3"/>
  <c r="AI28" i="3"/>
  <c r="AO28" i="3"/>
  <c r="AU28" i="3"/>
  <c r="AI29" i="3"/>
  <c r="AO29" i="3"/>
  <c r="AU29" i="3"/>
  <c r="AU31" i="3"/>
  <c r="AT31" i="3"/>
  <c r="AM12" i="3"/>
  <c r="AS12" i="3"/>
  <c r="AM13" i="3"/>
  <c r="AS13" i="3"/>
  <c r="AM14" i="3"/>
  <c r="AS14" i="3"/>
  <c r="AM15" i="3"/>
  <c r="AS15" i="3"/>
  <c r="AM16" i="3"/>
  <c r="AM17" i="3"/>
  <c r="AS17" i="3"/>
  <c r="AM18" i="3"/>
  <c r="AS18" i="3"/>
  <c r="AS19" i="3"/>
  <c r="AM20" i="3"/>
  <c r="AS20" i="3"/>
  <c r="AM21" i="3"/>
  <c r="AS21" i="3"/>
  <c r="AM22" i="3"/>
  <c r="AS22" i="3"/>
  <c r="AM23" i="3"/>
  <c r="AS23" i="3"/>
  <c r="AM24" i="3"/>
  <c r="AS24" i="3"/>
  <c r="AM25" i="3"/>
  <c r="AS25" i="3"/>
  <c r="AM26" i="3"/>
  <c r="AS26" i="3"/>
  <c r="AM27" i="3"/>
  <c r="AS27" i="3"/>
  <c r="AM28" i="3"/>
  <c r="AS28" i="3"/>
  <c r="AM29" i="3"/>
  <c r="AS29" i="3"/>
  <c r="AS31" i="3"/>
  <c r="AR31" i="3"/>
  <c r="AK12" i="3"/>
  <c r="AQ12" i="3"/>
  <c r="AK13" i="3"/>
  <c r="AQ13" i="3"/>
  <c r="AK14" i="3"/>
  <c r="AQ14" i="3"/>
  <c r="AK15" i="3"/>
  <c r="AQ15" i="3"/>
  <c r="AK16" i="3"/>
  <c r="AQ16" i="3"/>
  <c r="AK17" i="3"/>
  <c r="AQ17" i="3"/>
  <c r="AK18" i="3"/>
  <c r="AQ18" i="3"/>
  <c r="AK19" i="3"/>
  <c r="AQ19" i="3"/>
  <c r="AK20" i="3"/>
  <c r="AQ20" i="3"/>
  <c r="AK21" i="3"/>
  <c r="AQ21" i="3"/>
  <c r="AK22" i="3"/>
  <c r="AQ22" i="3"/>
  <c r="AK23" i="3"/>
  <c r="AQ23" i="3"/>
  <c r="AK24" i="3"/>
  <c r="AQ24" i="3"/>
  <c r="AK25" i="3"/>
  <c r="AQ25" i="3"/>
  <c r="AK26" i="3"/>
  <c r="AQ26" i="3"/>
  <c r="AK27" i="3"/>
  <c r="AQ27" i="3"/>
  <c r="AK28" i="3"/>
  <c r="AQ28" i="3"/>
  <c r="AK29" i="3"/>
  <c r="AQ29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1" i="3"/>
  <c r="P3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1" i="3"/>
  <c r="N31" i="3"/>
  <c r="M31" i="3"/>
  <c r="L31" i="3"/>
  <c r="K31" i="3"/>
  <c r="J31" i="3"/>
  <c r="I31" i="3"/>
  <c r="H31" i="3"/>
  <c r="G31" i="3"/>
  <c r="E3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1" i="3"/>
  <c r="B31" i="3"/>
  <c r="BN29" i="3"/>
  <c r="BM29" i="3"/>
  <c r="BK29" i="3"/>
  <c r="BN28" i="3"/>
  <c r="BM28" i="3"/>
  <c r="BK28" i="3"/>
  <c r="BN27" i="3"/>
  <c r="BM27" i="3"/>
  <c r="BK27" i="3"/>
  <c r="BN26" i="3"/>
  <c r="BM26" i="3"/>
  <c r="BK26" i="3"/>
  <c r="BN25" i="3"/>
  <c r="BM25" i="3"/>
  <c r="BK25" i="3"/>
  <c r="BN24" i="3"/>
  <c r="BM24" i="3"/>
  <c r="BK24" i="3"/>
  <c r="BN23" i="3"/>
  <c r="BM23" i="3"/>
  <c r="BK23" i="3"/>
  <c r="BN22" i="3"/>
  <c r="BM22" i="3"/>
  <c r="BK22" i="3"/>
  <c r="BN21" i="3"/>
  <c r="BM21" i="3"/>
  <c r="BK21" i="3"/>
  <c r="BN20" i="3"/>
  <c r="BM20" i="3"/>
  <c r="BK20" i="3"/>
  <c r="BN19" i="3"/>
  <c r="BM19" i="3"/>
  <c r="BK19" i="3"/>
  <c r="BN18" i="3"/>
  <c r="BM18" i="3"/>
  <c r="BK18" i="3"/>
  <c r="BN17" i="3"/>
  <c r="BM17" i="3"/>
  <c r="BK17" i="3"/>
  <c r="BN16" i="3"/>
  <c r="BM16" i="3"/>
  <c r="BK16" i="3"/>
  <c r="BN15" i="3"/>
  <c r="BM15" i="3"/>
  <c r="BK15" i="3"/>
  <c r="BN14" i="3"/>
  <c r="BM14" i="3"/>
  <c r="BK14" i="3"/>
  <c r="BN13" i="3"/>
  <c r="BM13" i="3"/>
  <c r="BK13" i="3"/>
  <c r="BN12" i="3"/>
  <c r="BM12" i="3"/>
  <c r="BK12" i="3"/>
  <c r="AU26" i="2"/>
  <c r="AS26" i="2"/>
  <c r="AQ26" i="2"/>
  <c r="AU25" i="2"/>
  <c r="AS25" i="2"/>
  <c r="AQ25" i="2"/>
  <c r="AU27" i="2"/>
  <c r="AS27" i="2"/>
  <c r="AQ27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8" i="2"/>
  <c r="AU29" i="2"/>
  <c r="AU12" i="2"/>
  <c r="AS13" i="2"/>
  <c r="AS15" i="2"/>
  <c r="AS16" i="2"/>
  <c r="AS17" i="2"/>
  <c r="AS18" i="2"/>
  <c r="AS19" i="2"/>
  <c r="AS20" i="2"/>
  <c r="AS21" i="2"/>
  <c r="AS22" i="2"/>
  <c r="AS23" i="2"/>
  <c r="AS24" i="2"/>
  <c r="AS28" i="2"/>
  <c r="AS29" i="2"/>
  <c r="AS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8" i="2"/>
  <c r="AQ29" i="2"/>
  <c r="AQ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12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12" i="2"/>
  <c r="AE25" i="1"/>
  <c r="AF25" i="1"/>
  <c r="AI25" i="1"/>
  <c r="AL25" i="1"/>
  <c r="AH25" i="1"/>
  <c r="AK25" i="1"/>
  <c r="AN25" i="1"/>
  <c r="AO25" i="1"/>
  <c r="AR25" i="1"/>
  <c r="AU25" i="1"/>
  <c r="AQ25" i="1"/>
  <c r="AT25" i="1"/>
  <c r="L25" i="1"/>
  <c r="M25" i="1"/>
  <c r="V25" i="1"/>
  <c r="G25" i="1"/>
  <c r="AX25" i="1"/>
  <c r="BB25" i="1"/>
  <c r="BE25" i="1"/>
  <c r="U25" i="1"/>
  <c r="F25" i="1"/>
  <c r="AW25" i="1"/>
  <c r="BA25" i="1"/>
  <c r="BD25" i="1"/>
  <c r="E25" i="1"/>
  <c r="AV25" i="1"/>
  <c r="AZ25" i="1"/>
  <c r="BC25" i="1"/>
  <c r="AP25" i="1"/>
  <c r="AS25" i="1"/>
  <c r="AG25" i="1"/>
  <c r="AJ25" i="1"/>
  <c r="BZ28" i="1"/>
  <c r="CA28" i="1"/>
  <c r="E19" i="1"/>
  <c r="AV19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6" i="1"/>
  <c r="AF26" i="1"/>
  <c r="AE27" i="1"/>
  <c r="AF27" i="1"/>
  <c r="AE10" i="1"/>
  <c r="AF10" i="1"/>
  <c r="AN11" i="1"/>
  <c r="AO11" i="1"/>
  <c r="AN12" i="1"/>
  <c r="AO12" i="1"/>
  <c r="AN16" i="1"/>
  <c r="AO16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6" i="1"/>
  <c r="AO26" i="1"/>
  <c r="AN27" i="1"/>
  <c r="AO27" i="1"/>
  <c r="AN10" i="1"/>
  <c r="AO10" i="1"/>
  <c r="AN13" i="1"/>
  <c r="AO13" i="1"/>
  <c r="AN14" i="1"/>
  <c r="AO14" i="1"/>
  <c r="AN15" i="1"/>
  <c r="AO15" i="1"/>
  <c r="AN17" i="1"/>
  <c r="AO17" i="1"/>
  <c r="AN18" i="1"/>
  <c r="AO18" i="1"/>
  <c r="N12" i="1"/>
  <c r="N11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6" i="1"/>
  <c r="V27" i="1"/>
  <c r="V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6" i="1"/>
  <c r="U27" i="1"/>
  <c r="U10" i="1"/>
  <c r="L11" i="1"/>
  <c r="M11" i="1"/>
  <c r="L12" i="1"/>
  <c r="M12" i="1"/>
  <c r="L13" i="1"/>
  <c r="M13" i="1"/>
  <c r="L14" i="1"/>
  <c r="M14" i="1"/>
  <c r="L19" i="1"/>
  <c r="M19" i="1"/>
  <c r="L20" i="1"/>
  <c r="M20" i="1"/>
  <c r="L22" i="1"/>
  <c r="M22" i="1"/>
  <c r="L23" i="1"/>
  <c r="M23" i="1"/>
  <c r="L24" i="1"/>
  <c r="M24" i="1"/>
  <c r="L10" i="1"/>
  <c r="M10" i="1"/>
  <c r="L15" i="1"/>
  <c r="M15" i="1"/>
  <c r="L16" i="1"/>
  <c r="M16" i="1"/>
  <c r="L17" i="1"/>
  <c r="M17" i="1"/>
  <c r="L18" i="1"/>
  <c r="M18" i="1"/>
  <c r="L21" i="1"/>
  <c r="M21" i="1"/>
  <c r="L26" i="1"/>
  <c r="M26" i="1"/>
  <c r="L27" i="1"/>
  <c r="M27" i="1"/>
  <c r="CF28" i="1"/>
  <c r="CG28" i="1"/>
  <c r="BT5" i="1"/>
  <c r="BT6" i="1"/>
  <c r="BT7" i="1"/>
  <c r="BT8" i="1"/>
  <c r="BT9" i="1"/>
  <c r="BT10" i="1"/>
  <c r="BT11" i="1"/>
  <c r="BT12" i="1"/>
  <c r="BT13" i="1"/>
  <c r="BT14" i="1"/>
  <c r="BT15" i="1"/>
  <c r="BT4" i="1"/>
  <c r="BS5" i="1"/>
  <c r="BS6" i="1"/>
  <c r="BS7" i="1"/>
  <c r="BS8" i="1"/>
  <c r="BS9" i="1"/>
  <c r="BS10" i="1"/>
  <c r="BS11" i="1"/>
  <c r="BS12" i="1"/>
  <c r="BS13" i="1"/>
  <c r="BS14" i="1"/>
  <c r="BS15" i="1"/>
  <c r="BS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N4" i="1"/>
  <c r="BM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H4" i="1"/>
  <c r="BG4" i="1"/>
  <c r="BG31" i="4"/>
  <c r="BI31" i="4"/>
  <c r="BE31" i="4"/>
  <c r="BD31" i="4"/>
  <c r="BC31" i="4"/>
  <c r="BA31" i="4"/>
  <c r="AY31" i="4"/>
  <c r="AW31" i="4"/>
  <c r="AV31" i="4"/>
  <c r="AT31" i="4"/>
  <c r="AR31" i="4"/>
  <c r="AP31" i="4"/>
  <c r="AN31" i="4"/>
  <c r="AL31" i="4"/>
  <c r="AJ31" i="4"/>
  <c r="AH31" i="4"/>
  <c r="AG31" i="4"/>
  <c r="AF31" i="4"/>
  <c r="AE31" i="4"/>
  <c r="AD31" i="4"/>
  <c r="AB31" i="4"/>
  <c r="AA31" i="4"/>
  <c r="Z31" i="4"/>
  <c r="Y31" i="4"/>
  <c r="X31" i="4"/>
  <c r="V31" i="4"/>
  <c r="U31" i="4"/>
  <c r="T31" i="4"/>
  <c r="S31" i="4"/>
  <c r="R31" i="4"/>
  <c r="P31" i="4"/>
  <c r="N31" i="4"/>
  <c r="L31" i="4"/>
  <c r="K31" i="4"/>
  <c r="J31" i="4"/>
  <c r="I31" i="4"/>
  <c r="H31" i="4"/>
  <c r="E31" i="4"/>
  <c r="B31" i="4"/>
  <c r="BH31" i="4"/>
  <c r="BF31" i="4"/>
  <c r="BN29" i="4"/>
  <c r="BM29" i="4"/>
  <c r="BL29" i="4"/>
  <c r="BK29" i="4"/>
  <c r="C29" i="4"/>
  <c r="D29" i="4"/>
  <c r="BN28" i="4"/>
  <c r="BM28" i="4"/>
  <c r="BL28" i="4"/>
  <c r="BK28" i="4"/>
  <c r="D28" i="4"/>
  <c r="C28" i="4"/>
  <c r="BN27" i="4"/>
  <c r="BM27" i="4"/>
  <c r="BL27" i="4"/>
  <c r="BK27" i="4"/>
  <c r="D27" i="4"/>
  <c r="C27" i="4"/>
  <c r="BN26" i="4"/>
  <c r="BM26" i="4"/>
  <c r="BL26" i="4"/>
  <c r="BK26" i="4"/>
  <c r="D26" i="4"/>
  <c r="C26" i="4"/>
  <c r="BN25" i="4"/>
  <c r="BM25" i="4"/>
  <c r="BL25" i="4"/>
  <c r="BK25" i="4"/>
  <c r="C25" i="4"/>
  <c r="D25" i="4"/>
  <c r="BN24" i="4"/>
  <c r="BM24" i="4"/>
  <c r="BL24" i="4"/>
  <c r="BK24" i="4"/>
  <c r="C24" i="4"/>
  <c r="D24" i="4"/>
  <c r="BN23" i="4"/>
  <c r="BM23" i="4"/>
  <c r="BL23" i="4"/>
  <c r="BK23" i="4"/>
  <c r="D23" i="4"/>
  <c r="C23" i="4"/>
  <c r="BN22" i="4"/>
  <c r="BM22" i="4"/>
  <c r="BL22" i="4"/>
  <c r="BK22" i="4"/>
  <c r="D22" i="4"/>
  <c r="C22" i="4"/>
  <c r="BN21" i="4"/>
  <c r="BM21" i="4"/>
  <c r="BL21" i="4"/>
  <c r="BK21" i="4"/>
  <c r="C21" i="4"/>
  <c r="D21" i="4"/>
  <c r="BN20" i="4"/>
  <c r="BM20" i="4"/>
  <c r="BL20" i="4"/>
  <c r="BK20" i="4"/>
  <c r="BJ20" i="4"/>
  <c r="D20" i="4"/>
  <c r="C20" i="4"/>
  <c r="BN19" i="4"/>
  <c r="BM19" i="4"/>
  <c r="BL19" i="4"/>
  <c r="BK19" i="4"/>
  <c r="BJ19" i="4"/>
  <c r="C19" i="4"/>
  <c r="D19" i="4"/>
  <c r="BN18" i="4"/>
  <c r="BM18" i="4"/>
  <c r="BL18" i="4"/>
  <c r="BK18" i="4"/>
  <c r="BJ18" i="4"/>
  <c r="D18" i="4"/>
  <c r="C18" i="4"/>
  <c r="BN17" i="4"/>
  <c r="BM17" i="4"/>
  <c r="BL17" i="4"/>
  <c r="BK17" i="4"/>
  <c r="BJ17" i="4"/>
  <c r="D17" i="4"/>
  <c r="C17" i="4"/>
  <c r="BN16" i="4"/>
  <c r="BM16" i="4"/>
  <c r="BL16" i="4"/>
  <c r="BK16" i="4"/>
  <c r="BJ16" i="4"/>
  <c r="C16" i="4"/>
  <c r="D16" i="4"/>
  <c r="BN15" i="4"/>
  <c r="BM15" i="4"/>
  <c r="BL15" i="4"/>
  <c r="BK15" i="4"/>
  <c r="BJ15" i="4"/>
  <c r="C15" i="4"/>
  <c r="D15" i="4"/>
  <c r="BN14" i="4"/>
  <c r="BM14" i="4"/>
  <c r="BL14" i="4"/>
  <c r="BK14" i="4"/>
  <c r="BJ14" i="4"/>
  <c r="D14" i="4"/>
  <c r="D31" i="4" s="1"/>
  <c r="C14" i="4"/>
  <c r="BN13" i="4"/>
  <c r="BM13" i="4"/>
  <c r="BL13" i="4"/>
  <c r="BK13" i="4"/>
  <c r="BJ13" i="4"/>
  <c r="D13" i="4"/>
  <c r="C13" i="4"/>
  <c r="BN12" i="4"/>
  <c r="BM12" i="4"/>
  <c r="BL12" i="4"/>
  <c r="BK12" i="4"/>
  <c r="BJ12" i="4"/>
  <c r="AU31" i="4"/>
  <c r="AS31" i="4"/>
  <c r="AQ31" i="4"/>
  <c r="AO31" i="4"/>
  <c r="AM31" i="4"/>
  <c r="AK31" i="4"/>
  <c r="AI31" i="4"/>
  <c r="AC31" i="4"/>
  <c r="W31" i="4"/>
  <c r="Q31" i="4"/>
  <c r="O31" i="4"/>
  <c r="M31" i="4"/>
  <c r="G31" i="4"/>
  <c r="D12" i="4"/>
  <c r="BJ11" i="4"/>
  <c r="BJ10" i="4"/>
  <c r="BJ9" i="4"/>
  <c r="BJ8" i="4"/>
  <c r="BJ7" i="4"/>
  <c r="BJ6" i="4"/>
  <c r="BB31" i="4"/>
  <c r="AZ31" i="4"/>
  <c r="AX31" i="4"/>
  <c r="C12" i="4"/>
  <c r="C31" i="4"/>
  <c r="BN23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12" i="2"/>
  <c r="BD31" i="2"/>
  <c r="BN12" i="2"/>
  <c r="BN14" i="2"/>
  <c r="BN15" i="2"/>
  <c r="BN16" i="2"/>
  <c r="BN17" i="2"/>
  <c r="BN18" i="2"/>
  <c r="BN19" i="2"/>
  <c r="BN20" i="2"/>
  <c r="BN21" i="2"/>
  <c r="BN22" i="2"/>
  <c r="BN24" i="2"/>
  <c r="BN25" i="2"/>
  <c r="BN26" i="2"/>
  <c r="BN27" i="2"/>
  <c r="BN28" i="2"/>
  <c r="BN29" i="2"/>
  <c r="BN13" i="2"/>
  <c r="BM13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6" i="2"/>
  <c r="BH31" i="2"/>
  <c r="AY31" i="2"/>
  <c r="AP31" i="2"/>
  <c r="AN31" i="2"/>
  <c r="AL31" i="2"/>
  <c r="C15" i="2"/>
  <c r="BI31" i="2"/>
  <c r="BG31" i="2"/>
  <c r="BF31" i="2"/>
  <c r="BE31" i="2"/>
  <c r="BC31" i="2"/>
  <c r="BB31" i="2"/>
  <c r="BA31" i="2"/>
  <c r="AW31" i="2"/>
  <c r="AV31" i="2"/>
  <c r="AT31" i="2"/>
  <c r="AR31" i="2"/>
  <c r="AJ31" i="2"/>
  <c r="AH31" i="2"/>
  <c r="AG31" i="2"/>
  <c r="AF31" i="2"/>
  <c r="AE31" i="2"/>
  <c r="AD31" i="2"/>
  <c r="AB31" i="2"/>
  <c r="AA31" i="2"/>
  <c r="Z31" i="2"/>
  <c r="Y31" i="2"/>
  <c r="X31" i="2"/>
  <c r="V31" i="2"/>
  <c r="U31" i="2"/>
  <c r="T31" i="2"/>
  <c r="S31" i="2"/>
  <c r="R31" i="2"/>
  <c r="P31" i="2"/>
  <c r="N31" i="2"/>
  <c r="L31" i="2"/>
  <c r="K31" i="2"/>
  <c r="J31" i="2"/>
  <c r="I31" i="2"/>
  <c r="H31" i="2"/>
  <c r="E31" i="2"/>
  <c r="B31" i="2"/>
  <c r="BM29" i="2"/>
  <c r="BK29" i="2"/>
  <c r="BM28" i="2"/>
  <c r="BK28" i="2"/>
  <c r="BM27" i="2"/>
  <c r="BK27" i="2"/>
  <c r="BM26" i="2"/>
  <c r="BK26" i="2"/>
  <c r="BM25" i="2"/>
  <c r="BK25" i="2"/>
  <c r="BM24" i="2"/>
  <c r="BK24" i="2"/>
  <c r="BM23" i="2"/>
  <c r="BK23" i="2"/>
  <c r="BM22" i="2"/>
  <c r="BK22" i="2"/>
  <c r="BM21" i="2"/>
  <c r="BK21" i="2"/>
  <c r="BM20" i="2"/>
  <c r="BK20" i="2"/>
  <c r="BM19" i="2"/>
  <c r="BK19" i="2"/>
  <c r="BM18" i="2"/>
  <c r="BK18" i="2"/>
  <c r="BM17" i="2"/>
  <c r="BK17" i="2"/>
  <c r="BM16" i="2"/>
  <c r="BK16" i="2"/>
  <c r="BM15" i="2"/>
  <c r="BK15" i="2"/>
  <c r="BM14" i="2"/>
  <c r="BK14" i="2"/>
  <c r="BK13" i="2"/>
  <c r="BM12" i="2"/>
  <c r="BK12" i="2"/>
  <c r="AQ31" i="2"/>
  <c r="AZ31" i="2"/>
  <c r="AX31" i="2"/>
  <c r="C25" i="2"/>
  <c r="AK31" i="2"/>
  <c r="AS31" i="2"/>
  <c r="AU31" i="2"/>
  <c r="AO31" i="2"/>
  <c r="AM31" i="2"/>
  <c r="C19" i="2"/>
  <c r="C28" i="2"/>
  <c r="C24" i="2"/>
  <c r="C20" i="2"/>
  <c r="C16" i="2"/>
  <c r="M31" i="2"/>
  <c r="Q31" i="2"/>
  <c r="AC31" i="2"/>
  <c r="C27" i="2"/>
  <c r="C23" i="2"/>
  <c r="C29" i="2"/>
  <c r="C21" i="2"/>
  <c r="C17" i="2"/>
  <c r="C13" i="2"/>
  <c r="AI31" i="2"/>
  <c r="W31" i="2"/>
  <c r="G31" i="2"/>
  <c r="C26" i="2"/>
  <c r="C22" i="2"/>
  <c r="C18" i="2"/>
  <c r="C14" i="2"/>
  <c r="C12" i="2"/>
  <c r="BR29" i="1"/>
  <c r="C31" i="2"/>
  <c r="BS29" i="1"/>
  <c r="BT29" i="1"/>
  <c r="BL29" i="1"/>
  <c r="E11" i="1"/>
  <c r="H11" i="1"/>
  <c r="E16" i="1"/>
  <c r="H16" i="1"/>
  <c r="E18" i="1"/>
  <c r="F18" i="1"/>
  <c r="I18" i="1"/>
  <c r="AV18" i="1"/>
  <c r="H18" i="1"/>
  <c r="AV16" i="1"/>
  <c r="E10" i="1"/>
  <c r="H10" i="1"/>
  <c r="F10" i="1"/>
  <c r="I10" i="1"/>
  <c r="G10" i="1"/>
  <c r="J10" i="1"/>
  <c r="F11" i="1"/>
  <c r="I11" i="1"/>
  <c r="G11" i="1"/>
  <c r="J11" i="1"/>
  <c r="E12" i="1"/>
  <c r="H12" i="1"/>
  <c r="F12" i="1"/>
  <c r="I12" i="1"/>
  <c r="G12" i="1"/>
  <c r="J12" i="1"/>
  <c r="E13" i="1"/>
  <c r="H13" i="1"/>
  <c r="F13" i="1"/>
  <c r="I13" i="1"/>
  <c r="G13" i="1"/>
  <c r="J13" i="1"/>
  <c r="E14" i="1"/>
  <c r="H14" i="1"/>
  <c r="F14" i="1"/>
  <c r="I14" i="1"/>
  <c r="G14" i="1"/>
  <c r="J14" i="1"/>
  <c r="E15" i="1"/>
  <c r="H15" i="1"/>
  <c r="F15" i="1"/>
  <c r="I15" i="1"/>
  <c r="G15" i="1"/>
  <c r="J15" i="1"/>
  <c r="F16" i="1"/>
  <c r="I16" i="1"/>
  <c r="G16" i="1"/>
  <c r="J16" i="1"/>
  <c r="E17" i="1"/>
  <c r="H17" i="1"/>
  <c r="F17" i="1"/>
  <c r="I17" i="1"/>
  <c r="G17" i="1"/>
  <c r="J17" i="1"/>
  <c r="G18" i="1"/>
  <c r="J18" i="1"/>
  <c r="H19" i="1"/>
  <c r="F19" i="1"/>
  <c r="G19" i="1"/>
  <c r="E20" i="1"/>
  <c r="F20" i="1"/>
  <c r="I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6" i="1"/>
  <c r="F26" i="1"/>
  <c r="G26" i="1"/>
  <c r="E27" i="1"/>
  <c r="H27" i="1"/>
  <c r="F27" i="1"/>
  <c r="G27" i="1"/>
  <c r="BH29" i="1"/>
  <c r="BG29" i="1"/>
  <c r="BF29" i="1"/>
  <c r="BM31" i="1"/>
  <c r="AO29" i="1"/>
  <c r="AN29" i="1"/>
  <c r="AM29" i="1"/>
  <c r="AF29" i="1"/>
  <c r="AE29" i="1"/>
  <c r="AD29" i="1"/>
  <c r="V29" i="1"/>
  <c r="U29" i="1"/>
  <c r="T29" i="1"/>
  <c r="M29" i="1"/>
  <c r="L29" i="1"/>
  <c r="K29" i="1"/>
  <c r="AR27" i="1"/>
  <c r="AU27" i="1"/>
  <c r="AQ27" i="1"/>
  <c r="AT27" i="1"/>
  <c r="AP27" i="1"/>
  <c r="AS27" i="1"/>
  <c r="AI27" i="1"/>
  <c r="AL27" i="1"/>
  <c r="AH27" i="1"/>
  <c r="AK27" i="1"/>
  <c r="AG27" i="1"/>
  <c r="AJ27" i="1"/>
  <c r="Y27" i="1"/>
  <c r="X27" i="1"/>
  <c r="W27" i="1"/>
  <c r="P27" i="1"/>
  <c r="O27" i="1"/>
  <c r="N27" i="1"/>
  <c r="AX27" i="1"/>
  <c r="BB27" i="1"/>
  <c r="BE27" i="1"/>
  <c r="I27" i="1"/>
  <c r="AV27" i="1"/>
  <c r="AZ27" i="1"/>
  <c r="BC27" i="1"/>
  <c r="AR26" i="1"/>
  <c r="AU26" i="1"/>
  <c r="AQ26" i="1"/>
  <c r="AT26" i="1"/>
  <c r="AP26" i="1"/>
  <c r="AS26" i="1"/>
  <c r="AI26" i="1"/>
  <c r="AL26" i="1"/>
  <c r="AH26" i="1"/>
  <c r="AK26" i="1"/>
  <c r="AG26" i="1"/>
  <c r="AJ26" i="1"/>
  <c r="Y26" i="1"/>
  <c r="X26" i="1"/>
  <c r="W26" i="1"/>
  <c r="P26" i="1"/>
  <c r="O26" i="1"/>
  <c r="N26" i="1"/>
  <c r="I26" i="1"/>
  <c r="J26" i="1"/>
  <c r="AW26" i="1"/>
  <c r="BA26" i="1"/>
  <c r="BD26" i="1"/>
  <c r="AV26" i="1"/>
  <c r="AZ26" i="1"/>
  <c r="BC26" i="1"/>
  <c r="Y25" i="1"/>
  <c r="X25" i="1"/>
  <c r="W25" i="1"/>
  <c r="P25" i="1"/>
  <c r="O25" i="1"/>
  <c r="N25" i="1"/>
  <c r="J25" i="1"/>
  <c r="H25" i="1"/>
  <c r="AR24" i="1"/>
  <c r="AU24" i="1"/>
  <c r="AQ24" i="1"/>
  <c r="AT24" i="1"/>
  <c r="AP24" i="1"/>
  <c r="AS24" i="1"/>
  <c r="AI24" i="1"/>
  <c r="AL24" i="1"/>
  <c r="AH24" i="1"/>
  <c r="AK24" i="1"/>
  <c r="AG24" i="1"/>
  <c r="AJ24" i="1"/>
  <c r="Y24" i="1"/>
  <c r="X24" i="1"/>
  <c r="W24" i="1"/>
  <c r="P24" i="1"/>
  <c r="O24" i="1"/>
  <c r="N24" i="1"/>
  <c r="I24" i="1"/>
  <c r="AX24" i="1"/>
  <c r="BB24" i="1"/>
  <c r="BE24" i="1"/>
  <c r="AW24" i="1"/>
  <c r="BA24" i="1"/>
  <c r="BD24" i="1"/>
  <c r="H24" i="1"/>
  <c r="AR23" i="1"/>
  <c r="AU23" i="1"/>
  <c r="AQ23" i="1"/>
  <c r="AT23" i="1"/>
  <c r="AP23" i="1"/>
  <c r="AS23" i="1"/>
  <c r="AI23" i="1"/>
  <c r="AL23" i="1"/>
  <c r="AH23" i="1"/>
  <c r="AK23" i="1"/>
  <c r="AG23" i="1"/>
  <c r="AJ23" i="1"/>
  <c r="Y23" i="1"/>
  <c r="X23" i="1"/>
  <c r="W23" i="1"/>
  <c r="P23" i="1"/>
  <c r="O23" i="1"/>
  <c r="N23" i="1"/>
  <c r="J23" i="1"/>
  <c r="H23" i="1"/>
  <c r="AX23" i="1"/>
  <c r="BB23" i="1"/>
  <c r="BE23" i="1"/>
  <c r="I23" i="1"/>
  <c r="AV23" i="1"/>
  <c r="AZ23" i="1"/>
  <c r="BC23" i="1"/>
  <c r="AR22" i="1"/>
  <c r="AU22" i="1"/>
  <c r="AQ22" i="1"/>
  <c r="AT22" i="1"/>
  <c r="AP22" i="1"/>
  <c r="AS22" i="1"/>
  <c r="AI22" i="1"/>
  <c r="AL22" i="1"/>
  <c r="AH22" i="1"/>
  <c r="AK22" i="1"/>
  <c r="AG22" i="1"/>
  <c r="AJ22" i="1"/>
  <c r="Y22" i="1"/>
  <c r="X22" i="1"/>
  <c r="W22" i="1"/>
  <c r="P22" i="1"/>
  <c r="O22" i="1"/>
  <c r="N22" i="1"/>
  <c r="I22" i="1"/>
  <c r="J22" i="1"/>
  <c r="AW22" i="1"/>
  <c r="BA22" i="1"/>
  <c r="BD22" i="1"/>
  <c r="AV22" i="1"/>
  <c r="AZ22" i="1"/>
  <c r="BC22" i="1"/>
  <c r="AR21" i="1"/>
  <c r="AU21" i="1"/>
  <c r="AQ21" i="1"/>
  <c r="AT21" i="1"/>
  <c r="AP21" i="1"/>
  <c r="AS21" i="1"/>
  <c r="AI21" i="1"/>
  <c r="AL21" i="1"/>
  <c r="AH21" i="1"/>
  <c r="AK21" i="1"/>
  <c r="AG21" i="1"/>
  <c r="AJ21" i="1"/>
  <c r="Y21" i="1"/>
  <c r="X21" i="1"/>
  <c r="W21" i="1"/>
  <c r="P21" i="1"/>
  <c r="O21" i="1"/>
  <c r="N21" i="1"/>
  <c r="J21" i="1"/>
  <c r="H21" i="1"/>
  <c r="AX21" i="1"/>
  <c r="BB21" i="1"/>
  <c r="BE21" i="1"/>
  <c r="AW21" i="1"/>
  <c r="BA21" i="1"/>
  <c r="BD21" i="1"/>
  <c r="AV21" i="1"/>
  <c r="AZ21" i="1"/>
  <c r="BC21" i="1"/>
  <c r="AR20" i="1"/>
  <c r="AU20" i="1"/>
  <c r="AQ20" i="1"/>
  <c r="AT20" i="1"/>
  <c r="AP20" i="1"/>
  <c r="AS20" i="1"/>
  <c r="AI20" i="1"/>
  <c r="AL20" i="1"/>
  <c r="AH20" i="1"/>
  <c r="AK20" i="1"/>
  <c r="AG20" i="1"/>
  <c r="AJ20" i="1"/>
  <c r="Y20" i="1"/>
  <c r="X20" i="1"/>
  <c r="W20" i="1"/>
  <c r="P20" i="1"/>
  <c r="O20" i="1"/>
  <c r="N20" i="1"/>
  <c r="AX20" i="1"/>
  <c r="BB20" i="1"/>
  <c r="BE20" i="1"/>
  <c r="AW20" i="1"/>
  <c r="BA20" i="1"/>
  <c r="BD20" i="1"/>
  <c r="H20" i="1"/>
  <c r="AR19" i="1"/>
  <c r="AU19" i="1"/>
  <c r="AQ19" i="1"/>
  <c r="AT19" i="1"/>
  <c r="AP19" i="1"/>
  <c r="AS19" i="1"/>
  <c r="AI19" i="1"/>
  <c r="AL19" i="1"/>
  <c r="AH19" i="1"/>
  <c r="AK19" i="1"/>
  <c r="AG19" i="1"/>
  <c r="AJ19" i="1"/>
  <c r="Y19" i="1"/>
  <c r="X19" i="1"/>
  <c r="W19" i="1"/>
  <c r="P19" i="1"/>
  <c r="O19" i="1"/>
  <c r="N19" i="1"/>
  <c r="J19" i="1"/>
  <c r="AX19" i="1"/>
  <c r="BB19" i="1"/>
  <c r="BE19" i="1"/>
  <c r="I19" i="1"/>
  <c r="AZ19" i="1"/>
  <c r="BC19" i="1"/>
  <c r="AR18" i="1"/>
  <c r="AU18" i="1"/>
  <c r="AQ18" i="1"/>
  <c r="AT18" i="1"/>
  <c r="AP18" i="1"/>
  <c r="AS18" i="1"/>
  <c r="AI18" i="1"/>
  <c r="AL18" i="1"/>
  <c r="AH18" i="1"/>
  <c r="AK18" i="1"/>
  <c r="AG18" i="1"/>
  <c r="AJ18" i="1"/>
  <c r="Y18" i="1"/>
  <c r="X18" i="1"/>
  <c r="W18" i="1"/>
  <c r="P18" i="1"/>
  <c r="O18" i="1"/>
  <c r="N18" i="1"/>
  <c r="AW18" i="1"/>
  <c r="BA18" i="1"/>
  <c r="BD18" i="1"/>
  <c r="AZ18" i="1"/>
  <c r="BC18" i="1"/>
  <c r="AR17" i="1"/>
  <c r="AU17" i="1"/>
  <c r="AQ17" i="1"/>
  <c r="AT17" i="1"/>
  <c r="AP17" i="1"/>
  <c r="AS17" i="1"/>
  <c r="AI17" i="1"/>
  <c r="AL17" i="1"/>
  <c r="AH17" i="1"/>
  <c r="AK17" i="1"/>
  <c r="AG17" i="1"/>
  <c r="AJ17" i="1"/>
  <c r="Y17" i="1"/>
  <c r="X17" i="1"/>
  <c r="W17" i="1"/>
  <c r="P17" i="1"/>
  <c r="O17" i="1"/>
  <c r="N17" i="1"/>
  <c r="AX17" i="1"/>
  <c r="BB17" i="1"/>
  <c r="BE17" i="1"/>
  <c r="AW17" i="1"/>
  <c r="BA17" i="1"/>
  <c r="BD17" i="1"/>
  <c r="AV17" i="1"/>
  <c r="AZ17" i="1"/>
  <c r="BC17" i="1"/>
  <c r="AR16" i="1"/>
  <c r="AU16" i="1"/>
  <c r="AQ16" i="1"/>
  <c r="AT16" i="1"/>
  <c r="AP16" i="1"/>
  <c r="AS16" i="1"/>
  <c r="AI16" i="1"/>
  <c r="AL16" i="1"/>
  <c r="AH16" i="1"/>
  <c r="AK16" i="1"/>
  <c r="AG16" i="1"/>
  <c r="AJ16" i="1"/>
  <c r="Y16" i="1"/>
  <c r="X16" i="1"/>
  <c r="W16" i="1"/>
  <c r="P16" i="1"/>
  <c r="O16" i="1"/>
  <c r="N16" i="1"/>
  <c r="AX16" i="1"/>
  <c r="BB16" i="1"/>
  <c r="BE16" i="1"/>
  <c r="AW16" i="1"/>
  <c r="BA16" i="1"/>
  <c r="BD16" i="1"/>
  <c r="AW15" i="1"/>
  <c r="BA15" i="1"/>
  <c r="BD15" i="1"/>
  <c r="AR15" i="1"/>
  <c r="AU15" i="1"/>
  <c r="AQ15" i="1"/>
  <c r="AT15" i="1"/>
  <c r="AP15" i="1"/>
  <c r="AS15" i="1"/>
  <c r="AI15" i="1"/>
  <c r="AL15" i="1"/>
  <c r="AH15" i="1"/>
  <c r="AK15" i="1"/>
  <c r="AG15" i="1"/>
  <c r="AJ15" i="1"/>
  <c r="Y15" i="1"/>
  <c r="X15" i="1"/>
  <c r="W15" i="1"/>
  <c r="P15" i="1"/>
  <c r="O15" i="1"/>
  <c r="N15" i="1"/>
  <c r="AX15" i="1"/>
  <c r="BB15" i="1"/>
  <c r="BE15" i="1"/>
  <c r="AV15" i="1"/>
  <c r="AZ15" i="1"/>
  <c r="BC15" i="1"/>
  <c r="AR14" i="1"/>
  <c r="AU14" i="1"/>
  <c r="AQ14" i="1"/>
  <c r="AT14" i="1"/>
  <c r="AP14" i="1"/>
  <c r="AS14" i="1"/>
  <c r="AI14" i="1"/>
  <c r="AL14" i="1"/>
  <c r="AH14" i="1"/>
  <c r="AK14" i="1"/>
  <c r="AG14" i="1"/>
  <c r="AJ14" i="1"/>
  <c r="Y14" i="1"/>
  <c r="X14" i="1"/>
  <c r="W14" i="1"/>
  <c r="P14" i="1"/>
  <c r="O14" i="1"/>
  <c r="N14" i="1"/>
  <c r="AW14" i="1"/>
  <c r="BA14" i="1"/>
  <c r="BD14" i="1"/>
  <c r="AV14" i="1"/>
  <c r="AZ14" i="1"/>
  <c r="BC14" i="1"/>
  <c r="AR13" i="1"/>
  <c r="AU13" i="1"/>
  <c r="AQ13" i="1"/>
  <c r="AT13" i="1"/>
  <c r="AP13" i="1"/>
  <c r="AS13" i="1"/>
  <c r="AI13" i="1"/>
  <c r="AL13" i="1"/>
  <c r="AH13" i="1"/>
  <c r="AK13" i="1"/>
  <c r="AG13" i="1"/>
  <c r="AJ13" i="1"/>
  <c r="Y13" i="1"/>
  <c r="X13" i="1"/>
  <c r="W13" i="1"/>
  <c r="P13" i="1"/>
  <c r="O13" i="1"/>
  <c r="N13" i="1"/>
  <c r="AX13" i="1"/>
  <c r="BB13" i="1"/>
  <c r="BE13" i="1"/>
  <c r="AW13" i="1"/>
  <c r="BA13" i="1"/>
  <c r="BD13" i="1"/>
  <c r="AV13" i="1"/>
  <c r="AZ13" i="1"/>
  <c r="BC13" i="1"/>
  <c r="AR12" i="1"/>
  <c r="AU12" i="1"/>
  <c r="AQ12" i="1"/>
  <c r="AT12" i="1"/>
  <c r="AP12" i="1"/>
  <c r="AS12" i="1"/>
  <c r="AI12" i="1"/>
  <c r="AL12" i="1"/>
  <c r="AH12" i="1"/>
  <c r="AK12" i="1"/>
  <c r="AG12" i="1"/>
  <c r="AJ12" i="1"/>
  <c r="Y12" i="1"/>
  <c r="X12" i="1"/>
  <c r="W12" i="1"/>
  <c r="P12" i="1"/>
  <c r="O12" i="1"/>
  <c r="AX12" i="1"/>
  <c r="BB12" i="1"/>
  <c r="BE12" i="1"/>
  <c r="AW12" i="1"/>
  <c r="BA12" i="1"/>
  <c r="BD12" i="1"/>
  <c r="AR11" i="1"/>
  <c r="AU11" i="1"/>
  <c r="AQ11" i="1"/>
  <c r="AT11" i="1"/>
  <c r="AP11" i="1"/>
  <c r="AS11" i="1"/>
  <c r="AI11" i="1"/>
  <c r="AL11" i="1"/>
  <c r="AH11" i="1"/>
  <c r="AK11" i="1"/>
  <c r="AG11" i="1"/>
  <c r="AJ11" i="1"/>
  <c r="Y11" i="1"/>
  <c r="X11" i="1"/>
  <c r="W11" i="1"/>
  <c r="P11" i="1"/>
  <c r="O11" i="1"/>
  <c r="AX11" i="1"/>
  <c r="BB11" i="1"/>
  <c r="BE11" i="1"/>
  <c r="AV11" i="1"/>
  <c r="AZ11" i="1"/>
  <c r="BC11" i="1"/>
  <c r="AR10" i="1"/>
  <c r="AU10" i="1"/>
  <c r="AQ10" i="1"/>
  <c r="AT10" i="1"/>
  <c r="AP10" i="1"/>
  <c r="AS10" i="1"/>
  <c r="AI10" i="1"/>
  <c r="AL10" i="1"/>
  <c r="AH10" i="1"/>
  <c r="AK10" i="1"/>
  <c r="AG10" i="1"/>
  <c r="AJ10" i="1"/>
  <c r="Y10" i="1"/>
  <c r="X10" i="1"/>
  <c r="W10" i="1"/>
  <c r="P10" i="1"/>
  <c r="O10" i="1"/>
  <c r="BN29" i="1"/>
  <c r="N10" i="1"/>
  <c r="AW10" i="1"/>
  <c r="AV10" i="1"/>
  <c r="BM29" i="1"/>
  <c r="AS29" i="1"/>
  <c r="AU29" i="1"/>
  <c r="AT29" i="1"/>
  <c r="AJ29" i="1"/>
  <c r="AK29" i="1"/>
  <c r="AL29" i="1"/>
  <c r="Y29" i="1"/>
  <c r="O29" i="1"/>
  <c r="AQ29" i="1"/>
  <c r="AH29" i="1"/>
  <c r="P29" i="1"/>
  <c r="AR29" i="1"/>
  <c r="N29" i="1"/>
  <c r="X29" i="1"/>
  <c r="AI29" i="1"/>
  <c r="AG29" i="1"/>
  <c r="W29" i="1"/>
  <c r="AP29" i="1"/>
  <c r="AZ10" i="1"/>
  <c r="BC10" i="1"/>
  <c r="BA10" i="1"/>
  <c r="BD10" i="1"/>
  <c r="AX22" i="1"/>
  <c r="BB22" i="1"/>
  <c r="BE22" i="1"/>
  <c r="AW23" i="1"/>
  <c r="BA23" i="1"/>
  <c r="BD23" i="1"/>
  <c r="AV24" i="1"/>
  <c r="AZ24" i="1"/>
  <c r="BC24" i="1"/>
  <c r="AX26" i="1"/>
  <c r="BB26" i="1"/>
  <c r="BE26" i="1"/>
  <c r="J27" i="1"/>
  <c r="AW27" i="1"/>
  <c r="BA27" i="1"/>
  <c r="BD27" i="1"/>
  <c r="E29" i="1"/>
  <c r="J20" i="1"/>
  <c r="I21" i="1"/>
  <c r="H22" i="1"/>
  <c r="J24" i="1"/>
  <c r="I25" i="1"/>
  <c r="H26" i="1"/>
  <c r="F29" i="1"/>
  <c r="AX10" i="1"/>
  <c r="AW11" i="1"/>
  <c r="BA11" i="1"/>
  <c r="BD11" i="1"/>
  <c r="AV12" i="1"/>
  <c r="AZ12" i="1"/>
  <c r="BC12" i="1"/>
  <c r="AX14" i="1"/>
  <c r="BB14" i="1"/>
  <c r="AZ16" i="1"/>
  <c r="G29" i="1"/>
  <c r="AX18" i="1"/>
  <c r="BB18" i="1"/>
  <c r="BE18" i="1"/>
  <c r="AW19" i="1"/>
  <c r="BA19" i="1"/>
  <c r="BD19" i="1"/>
  <c r="AV20" i="1"/>
  <c r="AZ20" i="1"/>
  <c r="BC20" i="1"/>
  <c r="BC16" i="1"/>
  <c r="BC29" i="1"/>
  <c r="BE14" i="1"/>
  <c r="BD29" i="1"/>
  <c r="J29" i="1"/>
  <c r="I29" i="1"/>
  <c r="H29" i="1"/>
  <c r="BA29" i="1"/>
  <c r="AV29" i="1"/>
  <c r="AZ29" i="1"/>
  <c r="BB10" i="1"/>
  <c r="AX29" i="1"/>
  <c r="AW29" i="1"/>
  <c r="BB29" i="1"/>
  <c r="BE10" i="1"/>
  <c r="BE29" i="1"/>
  <c r="D12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O31" i="2"/>
  <c r="D13" i="2"/>
  <c r="D31" i="2" s="1"/>
  <c r="BL31" i="2" l="1"/>
  <c r="BJ31" i="2"/>
  <c r="BJ31" i="4"/>
  <c r="BL31" i="4"/>
  <c r="BL31" i="3"/>
  <c r="BJ31" i="3"/>
  <c r="G31" i="6"/>
  <c r="C12" i="6"/>
  <c r="C31" i="6" s="1"/>
  <c r="AO12" i="6" l="1"/>
  <c r="AV12" i="7" s="1"/>
  <c r="BA12" i="7" s="1"/>
  <c r="AK12" i="7"/>
  <c r="AO12" i="7" s="1"/>
  <c r="O31" i="6"/>
  <c r="R12" i="7"/>
  <c r="AO31" i="6"/>
  <c r="AV31" i="7" s="1"/>
  <c r="BA31" i="7" s="1"/>
  <c r="AU12" i="6"/>
  <c r="AI31" i="6"/>
  <c r="AK31" i="7" s="1"/>
  <c r="AO31" i="7" s="1"/>
  <c r="BP31" i="7" s="1"/>
  <c r="BQ31" i="7" s="1"/>
  <c r="D12" i="6"/>
  <c r="D31" i="6" s="1"/>
  <c r="D12" i="7" l="1"/>
  <c r="D31" i="7" s="1"/>
  <c r="T12" i="7"/>
  <c r="Z12" i="7"/>
  <c r="R31" i="7"/>
  <c r="AU31" i="6"/>
  <c r="BJ31" i="7" s="1"/>
  <c r="BN31" i="7" s="1"/>
  <c r="BJ12" i="7"/>
  <c r="BN12" i="7" s="1"/>
  <c r="CN12" i="7"/>
  <c r="CN31" i="7" l="1"/>
  <c r="CO31" i="7" s="1"/>
  <c r="CO12" i="7"/>
  <c r="T31" i="7"/>
  <c r="Z31" i="7"/>
</calcChain>
</file>

<file path=xl/sharedStrings.xml><?xml version="1.0" encoding="utf-8"?>
<sst xmlns="http://schemas.openxmlformats.org/spreadsheetml/2006/main" count="1160" uniqueCount="107">
  <si>
    <t>ОО</t>
  </si>
  <si>
    <t>Общее количество  воспитанников</t>
  </si>
  <si>
    <t>Общее количество детодней</t>
  </si>
  <si>
    <t>Число обучающихся (от 1 до 3)</t>
  </si>
  <si>
    <t>Число человеко-дней обучения (от 1 до 3)</t>
  </si>
  <si>
    <t>Полнота реализации общеобразовательной программы дошкольного образования (от 1 до 3)</t>
  </si>
  <si>
    <t>Число обучающихся (от 3 до 8)</t>
  </si>
  <si>
    <t>Число человеко-дней обучения (от 3 до 8)</t>
  </si>
  <si>
    <t>Полнота реализации общеобразовательной программы дошкольного образования (от 3 до 8)</t>
  </si>
  <si>
    <t>Число детей (дети-инвалиды)</t>
  </si>
  <si>
    <t>Число человеко-дней пребывания (дети-инвалиды)</t>
  </si>
  <si>
    <t>Число детей (дети-сироты и дети, оставшиеся без попечения родителей)</t>
  </si>
  <si>
    <t>Число человеко-дней пребывания (дети-сироты и дети, оставшиеся без попечения родителей)</t>
  </si>
  <si>
    <t>Число детей (физические лица за исключением льготных категорий)</t>
  </si>
  <si>
    <t xml:space="preserve">Полнота реализации основной общеобразовательной программы основного общего образования </t>
  </si>
  <si>
    <t>Доля детей осваивающих дополнительные образовательные программы в образовательном учреждении</t>
  </si>
  <si>
    <t>Число человеко-часов пребывания</t>
  </si>
  <si>
    <t>Доля детей ставших победителями и призерами всероссийских и международных мероприятий</t>
  </si>
  <si>
    <t>Богородск</t>
  </si>
  <si>
    <t>Большелуг</t>
  </si>
  <si>
    <t>Усть-Лэкчим</t>
  </si>
  <si>
    <t>Корткерос</t>
  </si>
  <si>
    <t>Мордино</t>
  </si>
  <si>
    <t>Нившера</t>
  </si>
  <si>
    <t>Подтыбок</t>
  </si>
  <si>
    <t>Подъельск</t>
  </si>
  <si>
    <t>Приозерный</t>
  </si>
  <si>
    <t>Сторожевск</t>
  </si>
  <si>
    <t>Керес</t>
  </si>
  <si>
    <t>Аджером</t>
  </si>
  <si>
    <t>Визябож</t>
  </si>
  <si>
    <t>Намск</t>
  </si>
  <si>
    <t>Небдино</t>
  </si>
  <si>
    <t>ДОУ Аджером</t>
  </si>
  <si>
    <t>ДОУ Богородск</t>
  </si>
  <si>
    <t>ДОУ Выльыб</t>
  </si>
  <si>
    <t xml:space="preserve">ДОУ Корткерос № 1 </t>
  </si>
  <si>
    <t>ДОУ Корткерос № 2</t>
  </si>
  <si>
    <t>ДОУ Корткерос № 5</t>
  </si>
  <si>
    <t>ДОУ Мордино</t>
  </si>
  <si>
    <t>ДОУ Нившера</t>
  </si>
  <si>
    <t>ДОУ Усть-Лэкчим</t>
  </si>
  <si>
    <t>РЦДО</t>
  </si>
  <si>
    <t>ИТОГО:</t>
  </si>
  <si>
    <t>Среднее количество дней посещения</t>
  </si>
  <si>
    <t>Число человеко-часов пребывания (дети-инвалиды)</t>
  </si>
  <si>
    <t>Число человеко-часов пребывания (дети-сироты и дети, оставшиеся без попечения родителей)</t>
  </si>
  <si>
    <t>Число человеко-часов пребывания (физические лица за исключением льготных категорий)</t>
  </si>
  <si>
    <t>Число человеко-дней пребывания (физические лица за исключением льготных категорий)</t>
  </si>
  <si>
    <t>Число обучающихся начального общего образования</t>
  </si>
  <si>
    <t xml:space="preserve">Полнота реализации основной общеобразовательной программы начального общего образования </t>
  </si>
  <si>
    <t>Число обучающихся основного общего образования</t>
  </si>
  <si>
    <t>Число обучающихся среднего общего образования</t>
  </si>
  <si>
    <t xml:space="preserve">Полнота реализации основной общеобразовательной программы среднего общего образования </t>
  </si>
  <si>
    <t>Всего количество детей:</t>
  </si>
  <si>
    <t>Реализация основных общеобразовательных программ дошкольного огбразования</t>
  </si>
  <si>
    <t>Присмотр и уход</t>
  </si>
  <si>
    <t>Реализация дополнительных общеразвивающих программ</t>
  </si>
  <si>
    <t>Количество детей</t>
  </si>
  <si>
    <t>Детодни</t>
  </si>
  <si>
    <t>Количество человек</t>
  </si>
  <si>
    <t>Доля детей осваивающие ДОП</t>
  </si>
  <si>
    <t>Доля ставших победителями</t>
  </si>
  <si>
    <t>от 1 до 3</t>
  </si>
  <si>
    <t>от 3 до 8</t>
  </si>
  <si>
    <t>инвалиды</t>
  </si>
  <si>
    <t>опека</t>
  </si>
  <si>
    <t>без льгот</t>
  </si>
  <si>
    <t>Количество рабочих дней в году-15% по болезни</t>
  </si>
  <si>
    <t>план</t>
  </si>
  <si>
    <t>факт</t>
  </si>
  <si>
    <t>Человекочасы</t>
  </si>
  <si>
    <t xml:space="preserve">Реализация основных общеобразовательных программ </t>
  </si>
  <si>
    <t>начального общего образования</t>
  </si>
  <si>
    <t>основного общего образования</t>
  </si>
  <si>
    <t>среднего общего образования</t>
  </si>
  <si>
    <t>Отчет за I квартал 2022 года</t>
  </si>
  <si>
    <t>Отчет за II квартал 2022 года</t>
  </si>
  <si>
    <t>Отчет за III квартал 2022 года</t>
  </si>
  <si>
    <t>Проект бюджета на 2022, 2023, 2024 годы</t>
  </si>
  <si>
    <t>Отчет за IV квартал 2022 года</t>
  </si>
  <si>
    <t>Отчет за 2022 год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</si>
  <si>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</si>
  <si>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</si>
  <si>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</si>
  <si>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Объем</t>
  </si>
  <si>
    <t>Качество</t>
  </si>
  <si>
    <t>ИТОГО</t>
  </si>
  <si>
    <t>Результат по услуге</t>
  </si>
  <si>
    <t>Результат</t>
  </si>
  <si>
    <t>Допустимое отклонение 10%</t>
  </si>
  <si>
    <t>вып</t>
  </si>
  <si>
    <t>нет</t>
  </si>
  <si>
    <t>Полнота реализации общеобразовательной программы дошкольного образования</t>
  </si>
  <si>
    <t>Допустимое отклонение 5%</t>
  </si>
  <si>
    <t>ИТОГО ОБЪЕМ</t>
  </si>
  <si>
    <t>Полнота реализации основной общеобразовательной программы начального общего образования</t>
  </si>
  <si>
    <t>Полнота реализации основной общеобразовательной программы основного общего образования</t>
  </si>
  <si>
    <t>Результат по услуге КАЧЕСТВО</t>
  </si>
  <si>
    <t>ИТОГО КАЧЕСТВО по школе</t>
  </si>
  <si>
    <t>ИТОГО ОБЪЕМ по школе</t>
  </si>
  <si>
    <t>ИТОГО ОБЪЕМ по садику</t>
  </si>
  <si>
    <t>вып.</t>
  </si>
  <si>
    <t>результат по услуге</t>
  </si>
  <si>
    <t>КАЧЕСТВО</t>
  </si>
  <si>
    <t>ОБЪЕМ</t>
  </si>
  <si>
    <t>Мониторинг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</si>
</sst>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6" xfId="0" applyFill="1" applyBorder="1"/>
    <xf numFmtId="0" fontId="0" fillId="2" borderId="18" xfId="0" applyFill="1" applyBorder="1"/>
    <xf numFmtId="0" fontId="0" fillId="0" borderId="12" xfId="0" applyFill="1" applyBorder="1"/>
    <xf numFmtId="0" fontId="0" fillId="0" borderId="18" xfId="0" applyFill="1" applyBorder="1"/>
    <xf numFmtId="0" fontId="0" fillId="2" borderId="15" xfId="0" applyFill="1" applyBorder="1"/>
    <xf numFmtId="0" fontId="0" fillId="3" borderId="11" xfId="0" applyFill="1" applyBorder="1"/>
    <xf numFmtId="0" fontId="0" fillId="3" borderId="15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7" xfId="0" applyFill="1" applyBorder="1"/>
    <xf numFmtId="0" fontId="0" fillId="0" borderId="15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3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0" xfId="0" applyBorder="1"/>
    <xf numFmtId="0" fontId="0" fillId="0" borderId="26" xfId="0" applyFill="1" applyBorder="1"/>
    <xf numFmtId="0" fontId="0" fillId="3" borderId="12" xfId="0" applyFill="1" applyBorder="1"/>
    <xf numFmtId="0" fontId="0" fillId="3" borderId="18" xfId="0" applyFill="1" applyBorder="1"/>
    <xf numFmtId="0" fontId="0" fillId="3" borderId="16" xfId="0" applyFill="1" applyBorder="1"/>
    <xf numFmtId="0" fontId="1" fillId="0" borderId="19" xfId="0" applyFont="1" applyFill="1" applyBorder="1"/>
    <xf numFmtId="0" fontId="2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0" borderId="26" xfId="0" applyFont="1" applyFill="1" applyBorder="1"/>
    <xf numFmtId="0" fontId="1" fillId="0" borderId="0" xfId="0" applyFont="1"/>
    <xf numFmtId="0" fontId="1" fillId="0" borderId="13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2" borderId="13" xfId="0" applyNumberFormat="1" applyFill="1" applyBorder="1"/>
    <xf numFmtId="1" fontId="0" fillId="0" borderId="13" xfId="0" applyNumberFormat="1" applyFill="1" applyBorder="1"/>
    <xf numFmtId="0" fontId="0" fillId="0" borderId="13" xfId="0" applyBorder="1"/>
    <xf numFmtId="1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Fill="1" applyBorder="1"/>
    <xf numFmtId="1" fontId="0" fillId="0" borderId="0" xfId="0" applyNumberFormat="1" applyFont="1" applyFill="1"/>
    <xf numFmtId="1" fontId="0" fillId="0" borderId="0" xfId="0" applyNumberFormat="1"/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0" fillId="3" borderId="13" xfId="0" applyFill="1" applyBorder="1"/>
    <xf numFmtId="1" fontId="0" fillId="3" borderId="0" xfId="0" applyNumberFormat="1" applyFill="1"/>
    <xf numFmtId="0" fontId="0" fillId="3" borderId="0" xfId="0" applyFill="1"/>
    <xf numFmtId="0" fontId="0" fillId="3" borderId="13" xfId="0" applyFont="1" applyFill="1" applyBorder="1"/>
    <xf numFmtId="0" fontId="0" fillId="2" borderId="13" xfId="0" applyFont="1" applyFill="1" applyBorder="1"/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0" fillId="2" borderId="14" xfId="0" applyNumberFormat="1" applyFill="1" applyBorder="1" applyAlignment="1">
      <alignment wrapText="1"/>
    </xf>
    <xf numFmtId="1" fontId="0" fillId="2" borderId="13" xfId="0" applyNumberFormat="1" applyFill="1" applyBorder="1" applyAlignment="1">
      <alignment wrapText="1"/>
    </xf>
    <xf numFmtId="0" fontId="3" fillId="0" borderId="35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10" borderId="13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wrapText="1"/>
    </xf>
    <xf numFmtId="0" fontId="3" fillId="9" borderId="44" xfId="0" applyFont="1" applyFill="1" applyBorder="1" applyAlignment="1">
      <alignment horizontal="center" wrapText="1"/>
    </xf>
    <xf numFmtId="0" fontId="3" fillId="10" borderId="44" xfId="0" applyFont="1" applyFill="1" applyBorder="1" applyAlignment="1">
      <alignment wrapText="1"/>
    </xf>
    <xf numFmtId="0" fontId="4" fillId="0" borderId="15" xfId="0" applyFont="1" applyFill="1" applyBorder="1"/>
    <xf numFmtId="0" fontId="4" fillId="0" borderId="13" xfId="0" applyFont="1" applyFill="1" applyBorder="1"/>
    <xf numFmtId="0" fontId="4" fillId="0" borderId="13" xfId="0" applyFont="1" applyBorder="1"/>
    <xf numFmtId="0" fontId="3" fillId="0" borderId="0" xfId="0" applyFont="1"/>
    <xf numFmtId="0" fontId="3" fillId="0" borderId="29" xfId="0" applyFont="1" applyFill="1" applyBorder="1" applyAlignment="1">
      <alignment horizontal="center"/>
    </xf>
    <xf numFmtId="0" fontId="3" fillId="0" borderId="0" xfId="0" applyFont="1" applyFill="1"/>
    <xf numFmtId="0" fontId="3" fillId="0" borderId="13" xfId="0" applyFont="1" applyBorder="1"/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textRotation="90"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wrapText="1"/>
    </xf>
    <xf numFmtId="0" fontId="3" fillId="0" borderId="2" xfId="0" applyFont="1" applyBorder="1" applyAlignment="1">
      <alignment textRotation="90" wrapText="1"/>
    </xf>
    <xf numFmtId="0" fontId="3" fillId="0" borderId="9" xfId="0" applyFont="1" applyBorder="1" applyAlignment="1">
      <alignment textRotation="90"/>
    </xf>
    <xf numFmtId="0" fontId="3" fillId="0" borderId="44" xfId="0" applyFont="1" applyBorder="1" applyAlignment="1">
      <alignment horizontal="center" wrapText="1"/>
    </xf>
    <xf numFmtId="0" fontId="3" fillId="9" borderId="37" xfId="0" applyFont="1" applyFill="1" applyBorder="1" applyAlignment="1">
      <alignment textRotation="90" wrapText="1"/>
    </xf>
    <xf numFmtId="0" fontId="3" fillId="9" borderId="2" xfId="0" applyFont="1" applyFill="1" applyBorder="1" applyAlignment="1">
      <alignment textRotation="90" wrapText="1"/>
    </xf>
    <xf numFmtId="0" fontId="3" fillId="9" borderId="9" xfId="0" applyFont="1" applyFill="1" applyBorder="1" applyAlignment="1">
      <alignment textRotation="90" wrapText="1"/>
    </xf>
    <xf numFmtId="0" fontId="3" fillId="0" borderId="38" xfId="0" applyFont="1" applyBorder="1" applyAlignment="1">
      <alignment textRotation="90" wrapText="1"/>
    </xf>
    <xf numFmtId="0" fontId="3" fillId="0" borderId="44" xfId="0" applyFont="1" applyBorder="1" applyAlignment="1">
      <alignment textRotation="90" wrapText="1"/>
    </xf>
    <xf numFmtId="0" fontId="4" fillId="0" borderId="13" xfId="0" applyFont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7" borderId="39" xfId="0" applyFont="1" applyFill="1" applyBorder="1" applyAlignment="1">
      <alignment wrapText="1"/>
    </xf>
    <xf numFmtId="0" fontId="4" fillId="10" borderId="13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10" borderId="14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7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7" borderId="14" xfId="0" applyFont="1" applyFill="1" applyBorder="1" applyAlignment="1">
      <alignment wrapText="1"/>
    </xf>
    <xf numFmtId="0" fontId="4" fillId="9" borderId="15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7" borderId="11" xfId="0" applyFont="1" applyFill="1" applyBorder="1" applyAlignment="1">
      <alignment wrapText="1"/>
    </xf>
    <xf numFmtId="0" fontId="4" fillId="7" borderId="9" xfId="0" applyFont="1" applyFill="1" applyBorder="1" applyAlignment="1">
      <alignment wrapText="1"/>
    </xf>
    <xf numFmtId="0" fontId="4" fillId="9" borderId="37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9" borderId="39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9" borderId="11" xfId="0" applyFont="1" applyFill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1" fontId="4" fillId="9" borderId="11" xfId="0" applyNumberFormat="1" applyFont="1" applyFill="1" applyBorder="1" applyAlignment="1">
      <alignment wrapText="1"/>
    </xf>
    <xf numFmtId="0" fontId="4" fillId="0" borderId="12" xfId="0" applyFont="1" applyFill="1" applyBorder="1"/>
    <xf numFmtId="1" fontId="4" fillId="2" borderId="12" xfId="0" applyNumberFormat="1" applyFont="1" applyFill="1" applyBorder="1"/>
    <xf numFmtId="1" fontId="4" fillId="9" borderId="39" xfId="0" applyNumberFormat="1" applyFont="1" applyFill="1" applyBorder="1"/>
    <xf numFmtId="164" fontId="4" fillId="0" borderId="13" xfId="0" applyNumberFormat="1" applyFont="1" applyFill="1" applyBorder="1"/>
    <xf numFmtId="1" fontId="4" fillId="0" borderId="15" xfId="0" applyNumberFormat="1" applyFont="1" applyFill="1" applyBorder="1"/>
    <xf numFmtId="1" fontId="4" fillId="11" borderId="13" xfId="0" applyNumberFormat="1" applyFont="1" applyFill="1" applyBorder="1"/>
    <xf numFmtId="1" fontId="4" fillId="5" borderId="13" xfId="0" applyNumberFormat="1" applyFont="1" applyFill="1" applyBorder="1"/>
    <xf numFmtId="1" fontId="4" fillId="0" borderId="12" xfId="0" applyNumberFormat="1" applyFont="1" applyFill="1" applyBorder="1"/>
    <xf numFmtId="0" fontId="4" fillId="2" borderId="14" xfId="0" applyFont="1" applyFill="1" applyBorder="1"/>
    <xf numFmtId="0" fontId="4" fillId="7" borderId="39" xfId="0" applyFont="1" applyFill="1" applyBorder="1"/>
    <xf numFmtId="0" fontId="4" fillId="9" borderId="13" xfId="0" applyFont="1" applyFill="1" applyBorder="1"/>
    <xf numFmtId="0" fontId="4" fillId="2" borderId="13" xfId="0" applyFont="1" applyFill="1" applyBorder="1"/>
    <xf numFmtId="0" fontId="4" fillId="7" borderId="13" xfId="0" applyFont="1" applyFill="1" applyBorder="1"/>
    <xf numFmtId="0" fontId="3" fillId="11" borderId="13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4" fillId="0" borderId="0" xfId="0" applyFont="1"/>
    <xf numFmtId="0" fontId="3" fillId="4" borderId="13" xfId="0" applyFont="1" applyFill="1" applyBorder="1"/>
    <xf numFmtId="0" fontId="4" fillId="10" borderId="13" xfId="0" applyFont="1" applyFill="1" applyBorder="1"/>
    <xf numFmtId="0" fontId="4" fillId="0" borderId="12" xfId="0" applyFont="1" applyBorder="1"/>
    <xf numFmtId="0" fontId="4" fillId="10" borderId="14" xfId="0" applyFont="1" applyFill="1" applyBorder="1"/>
    <xf numFmtId="0" fontId="4" fillId="7" borderId="14" xfId="0" applyFont="1" applyFill="1" applyBorder="1"/>
    <xf numFmtId="0" fontId="4" fillId="9" borderId="15" xfId="0" applyFont="1" applyFill="1" applyBorder="1"/>
    <xf numFmtId="0" fontId="4" fillId="4" borderId="13" xfId="0" applyFont="1" applyFill="1" applyBorder="1"/>
    <xf numFmtId="0" fontId="4" fillId="7" borderId="11" xfId="0" applyFont="1" applyFill="1" applyBorder="1"/>
    <xf numFmtId="0" fontId="4" fillId="9" borderId="11" xfId="0" applyFont="1" applyFill="1" applyBorder="1"/>
    <xf numFmtId="0" fontId="4" fillId="0" borderId="14" xfId="0" applyFont="1" applyBorder="1"/>
    <xf numFmtId="0" fontId="4" fillId="9" borderId="39" xfId="0" applyFont="1" applyFill="1" applyBorder="1"/>
    <xf numFmtId="0" fontId="4" fillId="3" borderId="12" xfId="0" applyFont="1" applyFill="1" applyBorder="1"/>
    <xf numFmtId="0" fontId="4" fillId="2" borderId="12" xfId="0" applyFont="1" applyFill="1" applyBorder="1"/>
    <xf numFmtId="0" fontId="4" fillId="12" borderId="13" xfId="0" applyFont="1" applyFill="1" applyBorder="1"/>
    <xf numFmtId="0" fontId="4" fillId="11" borderId="13" xfId="0" applyFont="1" applyFill="1" applyBorder="1"/>
    <xf numFmtId="0" fontId="4" fillId="5" borderId="13" xfId="0" applyFont="1" applyFill="1" applyBorder="1"/>
    <xf numFmtId="0" fontId="3" fillId="4" borderId="12" xfId="0" applyFont="1" applyFill="1" applyBorder="1"/>
    <xf numFmtId="1" fontId="4" fillId="8" borderId="12" xfId="0" applyNumberFormat="1" applyFont="1" applyFill="1" applyBorder="1"/>
    <xf numFmtId="1" fontId="4" fillId="7" borderId="39" xfId="0" applyNumberFormat="1" applyFont="1" applyFill="1" applyBorder="1"/>
    <xf numFmtId="1" fontId="4" fillId="10" borderId="13" xfId="0" applyNumberFormat="1" applyFont="1" applyFill="1" applyBorder="1"/>
    <xf numFmtId="1" fontId="4" fillId="8" borderId="13" xfId="0" applyNumberFormat="1" applyFont="1" applyFill="1" applyBorder="1"/>
    <xf numFmtId="1" fontId="4" fillId="10" borderId="14" xfId="0" applyNumberFormat="1" applyFont="1" applyFill="1" applyBorder="1"/>
    <xf numFmtId="1" fontId="3" fillId="9" borderId="13" xfId="0" applyNumberFormat="1" applyFont="1" applyFill="1" applyBorder="1"/>
    <xf numFmtId="1" fontId="4" fillId="7" borderId="13" xfId="0" applyNumberFormat="1" applyFont="1" applyFill="1" applyBorder="1"/>
    <xf numFmtId="1" fontId="4" fillId="7" borderId="14" xfId="0" applyNumberFormat="1" applyFont="1" applyFill="1" applyBorder="1"/>
    <xf numFmtId="1" fontId="4" fillId="9" borderId="15" xfId="0" applyNumberFormat="1" applyFont="1" applyFill="1" applyBorder="1"/>
    <xf numFmtId="1" fontId="3" fillId="4" borderId="13" xfId="0" applyNumberFormat="1" applyFont="1" applyFill="1" applyBorder="1"/>
    <xf numFmtId="1" fontId="4" fillId="2" borderId="14" xfId="0" applyNumberFormat="1" applyFont="1" applyFill="1" applyBorder="1"/>
    <xf numFmtId="1" fontId="4" fillId="7" borderId="11" xfId="0" applyNumberFormat="1" applyFont="1" applyFill="1" applyBorder="1"/>
    <xf numFmtId="1" fontId="4" fillId="0" borderId="12" xfId="0" applyNumberFormat="1" applyFont="1" applyBorder="1"/>
    <xf numFmtId="164" fontId="4" fillId="7" borderId="39" xfId="0" applyNumberFormat="1" applyFont="1" applyFill="1" applyBorder="1"/>
    <xf numFmtId="1" fontId="3" fillId="9" borderId="11" xfId="0" applyNumberFormat="1" applyFont="1" applyFill="1" applyBorder="1"/>
    <xf numFmtId="164" fontId="4" fillId="7" borderId="11" xfId="0" applyNumberFormat="1" applyFont="1" applyFill="1" applyBorder="1"/>
    <xf numFmtId="1" fontId="4" fillId="3" borderId="12" xfId="0" applyNumberFormat="1" applyFont="1" applyFill="1" applyBorder="1"/>
    <xf numFmtId="164" fontId="3" fillId="7" borderId="11" xfId="0" applyNumberFormat="1" applyFont="1" applyFill="1" applyBorder="1"/>
    <xf numFmtId="1" fontId="4" fillId="9" borderId="13" xfId="0" applyNumberFormat="1" applyFont="1" applyFill="1" applyBorder="1"/>
    <xf numFmtId="1" fontId="3" fillId="0" borderId="12" xfId="0" applyNumberFormat="1" applyFont="1" applyFill="1" applyBorder="1"/>
    <xf numFmtId="0" fontId="4" fillId="0" borderId="14" xfId="0" applyFont="1" applyFill="1" applyBorder="1"/>
    <xf numFmtId="1" fontId="3" fillId="2" borderId="12" xfId="0" applyNumberFormat="1" applyFont="1" applyFill="1" applyBorder="1"/>
    <xf numFmtId="164" fontId="4" fillId="9" borderId="11" xfId="0" applyNumberFormat="1" applyFont="1" applyFill="1" applyBorder="1"/>
    <xf numFmtId="1" fontId="4" fillId="0" borderId="13" xfId="0" applyNumberFormat="1" applyFont="1" applyFill="1" applyBorder="1"/>
    <xf numFmtId="164" fontId="4" fillId="2" borderId="13" xfId="0" applyNumberFormat="1" applyFont="1" applyFill="1" applyBorder="1"/>
    <xf numFmtId="164" fontId="3" fillId="9" borderId="39" xfId="0" applyNumberFormat="1" applyFont="1" applyFill="1" applyBorder="1"/>
    <xf numFmtId="164" fontId="3" fillId="7" borderId="39" xfId="0" applyNumberFormat="1" applyFont="1" applyFill="1" applyBorder="1"/>
    <xf numFmtId="1" fontId="4" fillId="9" borderId="40" xfId="0" applyNumberFormat="1" applyFont="1" applyFill="1" applyBorder="1"/>
    <xf numFmtId="1" fontId="4" fillId="0" borderId="27" xfId="0" applyNumberFormat="1" applyFont="1" applyFill="1" applyBorder="1"/>
    <xf numFmtId="164" fontId="4" fillId="12" borderId="13" xfId="0" applyNumberFormat="1" applyFont="1" applyFill="1" applyBorder="1"/>
    <xf numFmtId="164" fontId="4" fillId="9" borderId="13" xfId="0" applyNumberFormat="1" applyFont="1" applyFill="1" applyBorder="1"/>
    <xf numFmtId="1" fontId="4" fillId="2" borderId="13" xfId="0" applyNumberFormat="1" applyFont="1" applyFill="1" applyBorder="1"/>
    <xf numFmtId="1" fontId="3" fillId="6" borderId="11" xfId="0" applyNumberFormat="1" applyFont="1" applyFill="1" applyBorder="1"/>
    <xf numFmtId="164" fontId="4" fillId="7" borderId="19" xfId="0" applyNumberFormat="1" applyFont="1" applyFill="1" applyBorder="1"/>
    <xf numFmtId="164" fontId="4" fillId="9" borderId="40" xfId="0" applyNumberFormat="1" applyFont="1" applyFill="1" applyBorder="1"/>
    <xf numFmtId="164" fontId="4" fillId="7" borderId="40" xfId="0" applyNumberFormat="1" applyFont="1" applyFill="1" applyBorder="1"/>
    <xf numFmtId="1" fontId="4" fillId="9" borderId="11" xfId="0" applyNumberFormat="1" applyFont="1" applyFill="1" applyBorder="1"/>
    <xf numFmtId="1" fontId="4" fillId="9" borderId="19" xfId="0" applyNumberFormat="1" applyFont="1" applyFill="1" applyBorder="1"/>
    <xf numFmtId="1" fontId="4" fillId="9" borderId="38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3" fillId="0" borderId="29" xfId="0" applyFont="1" applyBorder="1" applyAlignment="1"/>
    <xf numFmtId="0" fontId="3" fillId="0" borderId="33" xfId="0" applyFont="1" applyFill="1" applyBorder="1" applyAlignment="1">
      <alignment horizontal="center" vertical="center" textRotation="90"/>
    </xf>
    <xf numFmtId="0" fontId="3" fillId="0" borderId="0" xfId="0" applyFont="1" applyBorder="1" applyAlignment="1"/>
    <xf numFmtId="1" fontId="4" fillId="0" borderId="13" xfId="0" applyNumberFormat="1" applyFont="1" applyBorder="1"/>
    <xf numFmtId="0" fontId="4" fillId="12" borderId="12" xfId="0" applyFont="1" applyFill="1" applyBorder="1" applyAlignment="1">
      <alignment wrapText="1"/>
    </xf>
    <xf numFmtId="0" fontId="4" fillId="12" borderId="12" xfId="0" applyFont="1" applyFill="1" applyBorder="1"/>
    <xf numFmtId="1" fontId="3" fillId="12" borderId="12" xfId="0" applyNumberFormat="1" applyFont="1" applyFill="1" applyBorder="1"/>
    <xf numFmtId="0" fontId="4" fillId="12" borderId="13" xfId="0" applyFont="1" applyFill="1" applyBorder="1" applyAlignment="1">
      <alignment wrapText="1"/>
    </xf>
    <xf numFmtId="1" fontId="3" fillId="12" borderId="13" xfId="0" applyNumberFormat="1" applyFont="1" applyFill="1" applyBorder="1"/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10" borderId="1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textRotation="90" wrapText="1"/>
    </xf>
    <xf numFmtId="0" fontId="3" fillId="5" borderId="13" xfId="0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textRotation="90" wrapText="1"/>
    </xf>
    <xf numFmtId="0" fontId="3" fillId="0" borderId="34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wrapText="1"/>
    </xf>
    <xf numFmtId="0" fontId="3" fillId="9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textRotation="90" wrapText="1"/>
    </xf>
    <xf numFmtId="0" fontId="3" fillId="0" borderId="43" xfId="0" applyFont="1" applyFill="1" applyBorder="1" applyAlignment="1">
      <alignment horizontal="center" textRotation="90" wrapText="1"/>
    </xf>
    <xf numFmtId="0" fontId="3" fillId="0" borderId="44" xfId="0" applyFont="1" applyFill="1" applyBorder="1" applyAlignment="1">
      <alignment horizontal="center" textRotation="90" wrapText="1"/>
    </xf>
    <xf numFmtId="0" fontId="3" fillId="3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textRotation="90" wrapText="1"/>
    </xf>
    <xf numFmtId="0" fontId="3" fillId="10" borderId="14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textRotation="90"/>
    </xf>
    <xf numFmtId="0" fontId="3" fillId="4" borderId="43" xfId="0" applyFont="1" applyFill="1" applyBorder="1" applyAlignment="1">
      <alignment horizontal="center" vertical="center" textRotation="90"/>
    </xf>
    <xf numFmtId="0" fontId="3" fillId="4" borderId="44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textRotation="90" wrapText="1"/>
    </xf>
    <xf numFmtId="0" fontId="3" fillId="9" borderId="30" xfId="0" applyFont="1" applyFill="1" applyBorder="1" applyAlignment="1">
      <alignment horizontal="center" textRotation="90" wrapText="1"/>
    </xf>
    <xf numFmtId="0" fontId="3" fillId="9" borderId="37" xfId="0" applyFont="1" applyFill="1" applyBorder="1" applyAlignment="1">
      <alignment horizontal="center" textRotation="90" wrapText="1"/>
    </xf>
    <xf numFmtId="0" fontId="3" fillId="4" borderId="13" xfId="0" applyFont="1" applyFill="1" applyBorder="1" applyAlignment="1">
      <alignment horizontal="center" textRotation="90" wrapText="1"/>
    </xf>
    <xf numFmtId="0" fontId="3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31"/>
  <sheetViews>
    <sheetView workbookViewId="0">
      <selection activeCell="H29" sqref="H29"/>
    </sheetView>
  </sheetViews>
  <sheetFormatPr defaultRowHeight="15" x14ac:dyDescent="0.25"/>
  <cols>
    <col min="1" max="1" width="19.140625" customWidth="1"/>
    <col min="2" max="7" width="5.5703125" customWidth="1"/>
    <col min="8" max="10" width="7" customWidth="1"/>
    <col min="11" max="13" width="5" customWidth="1"/>
    <col min="14" max="16" width="6.5703125" customWidth="1"/>
    <col min="17" max="22" width="5.42578125" customWidth="1"/>
    <col min="23" max="25" width="6.5703125" customWidth="1"/>
    <col min="26" max="26" width="19.140625" customWidth="1"/>
    <col min="27" max="29" width="5.42578125" customWidth="1"/>
    <col min="30" max="32" width="5" customWidth="1"/>
    <col min="33" max="35" width="5.5703125" customWidth="1"/>
    <col min="36" max="38" width="5.85546875" customWidth="1"/>
    <col min="39" max="41" width="5" customWidth="1"/>
    <col min="42" max="47" width="5.7109375" customWidth="1"/>
    <col min="48" max="49" width="6.5703125" customWidth="1"/>
    <col min="50" max="50" width="6.7109375" customWidth="1"/>
    <col min="51" max="51" width="19.140625" customWidth="1"/>
    <col min="52" max="57" width="8" customWidth="1"/>
    <col min="58" max="60" width="6.42578125" customWidth="1"/>
    <col min="61" max="63" width="6" customWidth="1"/>
    <col min="64" max="66" width="5.7109375" customWidth="1"/>
    <col min="67" max="69" width="6" customWidth="1"/>
    <col min="70" max="72" width="5.85546875" customWidth="1"/>
    <col min="73" max="73" width="19.140625" customWidth="1"/>
    <col min="74" max="79" width="6" customWidth="1"/>
    <col min="80" max="82" width="8" customWidth="1"/>
    <col min="83" max="85" width="6" customWidth="1"/>
  </cols>
  <sheetData>
    <row r="1" spans="1:85" ht="15.75" thickBot="1" x14ac:dyDescent="0.3">
      <c r="B1" s="1"/>
      <c r="C1" s="1"/>
      <c r="D1" s="1"/>
      <c r="E1" s="2"/>
      <c r="F1" s="2"/>
      <c r="G1" s="2"/>
      <c r="H1" s="2"/>
      <c r="I1" s="2"/>
      <c r="J1" s="2"/>
      <c r="K1" s="2" t="s">
        <v>79</v>
      </c>
      <c r="L1" s="2"/>
      <c r="M1" s="2"/>
      <c r="N1" s="2"/>
      <c r="O1" s="2"/>
      <c r="P1" s="2"/>
      <c r="Q1" s="3"/>
      <c r="R1" s="3"/>
      <c r="S1" s="3"/>
      <c r="AA1" s="3"/>
      <c r="AB1" s="3"/>
      <c r="AC1" s="3"/>
    </row>
    <row r="2" spans="1:85" s="5" customFormat="1" ht="117" customHeight="1" x14ac:dyDescent="0.25">
      <c r="A2" s="4" t="s">
        <v>0</v>
      </c>
      <c r="B2" s="237" t="s">
        <v>44</v>
      </c>
      <c r="C2" s="232"/>
      <c r="D2" s="238"/>
      <c r="E2" s="231" t="s">
        <v>1</v>
      </c>
      <c r="F2" s="232"/>
      <c r="G2" s="238"/>
      <c r="H2" s="231" t="s">
        <v>2</v>
      </c>
      <c r="I2" s="232"/>
      <c r="J2" s="233"/>
      <c r="K2" s="229" t="s">
        <v>3</v>
      </c>
      <c r="L2" s="227"/>
      <c r="M2" s="230"/>
      <c r="N2" s="226" t="s">
        <v>4</v>
      </c>
      <c r="O2" s="227"/>
      <c r="P2" s="228"/>
      <c r="Q2" s="229" t="s">
        <v>5</v>
      </c>
      <c r="R2" s="227"/>
      <c r="S2" s="230"/>
      <c r="T2" s="226" t="s">
        <v>6</v>
      </c>
      <c r="U2" s="227"/>
      <c r="V2" s="228"/>
      <c r="W2" s="226" t="s">
        <v>7</v>
      </c>
      <c r="X2" s="227"/>
      <c r="Y2" s="228"/>
      <c r="Z2" s="4" t="s">
        <v>0</v>
      </c>
      <c r="AA2" s="226" t="s">
        <v>8</v>
      </c>
      <c r="AB2" s="227"/>
      <c r="AC2" s="228"/>
      <c r="AD2" s="229" t="s">
        <v>9</v>
      </c>
      <c r="AE2" s="227"/>
      <c r="AF2" s="230"/>
      <c r="AG2" s="226" t="s">
        <v>10</v>
      </c>
      <c r="AH2" s="227"/>
      <c r="AI2" s="228"/>
      <c r="AJ2" s="226" t="s">
        <v>45</v>
      </c>
      <c r="AK2" s="227"/>
      <c r="AL2" s="228"/>
      <c r="AM2" s="229" t="s">
        <v>11</v>
      </c>
      <c r="AN2" s="227"/>
      <c r="AO2" s="230"/>
      <c r="AP2" s="226" t="s">
        <v>12</v>
      </c>
      <c r="AQ2" s="227"/>
      <c r="AR2" s="228"/>
      <c r="AS2" s="229" t="s">
        <v>46</v>
      </c>
      <c r="AT2" s="227"/>
      <c r="AU2" s="230"/>
      <c r="AV2" s="226" t="s">
        <v>13</v>
      </c>
      <c r="AW2" s="227"/>
      <c r="AX2" s="228"/>
      <c r="AY2" s="43" t="s">
        <v>0</v>
      </c>
      <c r="AZ2" s="229" t="s">
        <v>48</v>
      </c>
      <c r="BA2" s="227"/>
      <c r="BB2" s="230"/>
      <c r="BC2" s="226" t="s">
        <v>47</v>
      </c>
      <c r="BD2" s="227"/>
      <c r="BE2" s="228"/>
      <c r="BF2" s="231" t="s">
        <v>49</v>
      </c>
      <c r="BG2" s="232"/>
      <c r="BH2" s="233"/>
      <c r="BI2" s="235" t="s">
        <v>50</v>
      </c>
      <c r="BJ2" s="234"/>
      <c r="BK2" s="236"/>
      <c r="BL2" s="231" t="s">
        <v>51</v>
      </c>
      <c r="BM2" s="232"/>
      <c r="BN2" s="233"/>
      <c r="BO2" s="234" t="s">
        <v>14</v>
      </c>
      <c r="BP2" s="234"/>
      <c r="BQ2" s="234"/>
      <c r="BR2" s="231" t="s">
        <v>52</v>
      </c>
      <c r="BS2" s="232"/>
      <c r="BT2" s="233"/>
      <c r="BU2" s="43" t="s">
        <v>0</v>
      </c>
      <c r="BV2" s="234" t="s">
        <v>53</v>
      </c>
      <c r="BW2" s="234"/>
      <c r="BX2" s="234"/>
      <c r="BY2" s="235" t="s">
        <v>15</v>
      </c>
      <c r="BZ2" s="234"/>
      <c r="CA2" s="236"/>
      <c r="CB2" s="234" t="s">
        <v>16</v>
      </c>
      <c r="CC2" s="234"/>
      <c r="CD2" s="234"/>
      <c r="CE2" s="226" t="s">
        <v>17</v>
      </c>
      <c r="CF2" s="227"/>
      <c r="CG2" s="228"/>
    </row>
    <row r="3" spans="1:85" x14ac:dyDescent="0.25">
      <c r="A3" s="6"/>
      <c r="B3" s="7">
        <v>2022</v>
      </c>
      <c r="C3" s="8">
        <v>2023</v>
      </c>
      <c r="D3" s="9">
        <v>2024</v>
      </c>
      <c r="E3" s="7">
        <v>2022</v>
      </c>
      <c r="F3" s="8">
        <v>2023</v>
      </c>
      <c r="G3" s="9">
        <v>2024</v>
      </c>
      <c r="H3" s="7">
        <v>2022</v>
      </c>
      <c r="I3" s="8">
        <v>2023</v>
      </c>
      <c r="J3" s="9">
        <v>2024</v>
      </c>
      <c r="K3" s="7">
        <v>2022</v>
      </c>
      <c r="L3" s="8">
        <v>2023</v>
      </c>
      <c r="M3" s="9">
        <v>2024</v>
      </c>
      <c r="N3" s="7">
        <v>2022</v>
      </c>
      <c r="O3" s="8">
        <v>2023</v>
      </c>
      <c r="P3" s="9">
        <v>2024</v>
      </c>
      <c r="Q3" s="7">
        <v>2022</v>
      </c>
      <c r="R3" s="8">
        <v>2023</v>
      </c>
      <c r="S3" s="9">
        <v>2024</v>
      </c>
      <c r="T3" s="7">
        <v>2022</v>
      </c>
      <c r="U3" s="8">
        <v>2023</v>
      </c>
      <c r="V3" s="9">
        <v>2024</v>
      </c>
      <c r="W3" s="7">
        <v>2022</v>
      </c>
      <c r="X3" s="8">
        <v>2023</v>
      </c>
      <c r="Y3" s="9">
        <v>2024</v>
      </c>
      <c r="Z3" s="6"/>
      <c r="AA3" s="7">
        <v>2022</v>
      </c>
      <c r="AB3" s="8">
        <v>2023</v>
      </c>
      <c r="AC3" s="9">
        <v>2024</v>
      </c>
      <c r="AD3" s="7">
        <v>2022</v>
      </c>
      <c r="AE3" s="8">
        <v>2023</v>
      </c>
      <c r="AF3" s="9">
        <v>2024</v>
      </c>
      <c r="AG3" s="7">
        <v>2022</v>
      </c>
      <c r="AH3" s="8">
        <v>2023</v>
      </c>
      <c r="AI3" s="9">
        <v>2024</v>
      </c>
      <c r="AJ3" s="7">
        <v>2022</v>
      </c>
      <c r="AK3" s="8">
        <v>2023</v>
      </c>
      <c r="AL3" s="9">
        <v>2024</v>
      </c>
      <c r="AM3" s="7">
        <v>2022</v>
      </c>
      <c r="AN3" s="8">
        <v>2023</v>
      </c>
      <c r="AO3" s="9">
        <v>2024</v>
      </c>
      <c r="AP3" s="7">
        <v>2022</v>
      </c>
      <c r="AQ3" s="8">
        <v>2023</v>
      </c>
      <c r="AR3" s="9">
        <v>2024</v>
      </c>
      <c r="AS3" s="7">
        <v>2022</v>
      </c>
      <c r="AT3" s="8">
        <v>2023</v>
      </c>
      <c r="AU3" s="9">
        <v>2024</v>
      </c>
      <c r="AV3" s="7">
        <v>2022</v>
      </c>
      <c r="AW3" s="8">
        <v>2023</v>
      </c>
      <c r="AX3" s="9">
        <v>2024</v>
      </c>
      <c r="AY3" s="44"/>
      <c r="AZ3" s="7">
        <v>2022</v>
      </c>
      <c r="BA3" s="8">
        <v>2023</v>
      </c>
      <c r="BB3" s="9">
        <v>2024</v>
      </c>
      <c r="BC3" s="7">
        <v>2022</v>
      </c>
      <c r="BD3" s="8">
        <v>2023</v>
      </c>
      <c r="BE3" s="9">
        <v>2024</v>
      </c>
      <c r="BF3" s="7">
        <v>2022</v>
      </c>
      <c r="BG3" s="8">
        <v>2023</v>
      </c>
      <c r="BH3" s="9">
        <v>2024</v>
      </c>
      <c r="BI3" s="7">
        <v>2022</v>
      </c>
      <c r="BJ3" s="8">
        <v>2023</v>
      </c>
      <c r="BK3" s="9">
        <v>2024</v>
      </c>
      <c r="BL3" s="7">
        <v>2022</v>
      </c>
      <c r="BM3" s="8">
        <v>2023</v>
      </c>
      <c r="BN3" s="9">
        <v>2024</v>
      </c>
      <c r="BO3" s="7">
        <v>2022</v>
      </c>
      <c r="BP3" s="8">
        <v>2023</v>
      </c>
      <c r="BQ3" s="9">
        <v>2024</v>
      </c>
      <c r="BR3" s="7">
        <v>2022</v>
      </c>
      <c r="BS3" s="8">
        <v>2023</v>
      </c>
      <c r="BT3" s="9">
        <v>2024</v>
      </c>
      <c r="BU3" s="44"/>
      <c r="BV3" s="7">
        <v>2022</v>
      </c>
      <c r="BW3" s="8">
        <v>2023</v>
      </c>
      <c r="BX3" s="9">
        <v>2024</v>
      </c>
      <c r="BY3" s="7">
        <v>2022</v>
      </c>
      <c r="BZ3" s="8">
        <v>2023</v>
      </c>
      <c r="CA3" s="9">
        <v>2024</v>
      </c>
      <c r="CB3" s="7">
        <v>2022</v>
      </c>
      <c r="CC3" s="8">
        <v>2023</v>
      </c>
      <c r="CD3" s="9">
        <v>2024</v>
      </c>
      <c r="CE3" s="7">
        <v>2022</v>
      </c>
      <c r="CF3" s="8">
        <v>2023</v>
      </c>
      <c r="CG3" s="9">
        <v>2024</v>
      </c>
    </row>
    <row r="4" spans="1:85" x14ac:dyDescent="0.25">
      <c r="A4" s="10" t="s">
        <v>18</v>
      </c>
      <c r="B4" s="11"/>
      <c r="C4" s="12"/>
      <c r="D4" s="13"/>
      <c r="E4" s="14"/>
      <c r="F4" s="12"/>
      <c r="G4" s="13"/>
      <c r="H4" s="16"/>
      <c r="I4" s="23"/>
      <c r="J4" s="25"/>
      <c r="K4" s="11"/>
      <c r="L4" s="12"/>
      <c r="M4" s="13"/>
      <c r="N4" s="14"/>
      <c r="O4" s="12"/>
      <c r="P4" s="15"/>
      <c r="Q4" s="11"/>
      <c r="R4" s="12"/>
      <c r="S4" s="13"/>
      <c r="T4" s="14"/>
      <c r="U4" s="12"/>
      <c r="V4" s="15"/>
      <c r="W4" s="14"/>
      <c r="X4" s="12"/>
      <c r="Y4" s="15"/>
      <c r="Z4" s="10" t="s">
        <v>18</v>
      </c>
      <c r="AA4" s="14"/>
      <c r="AB4" s="12"/>
      <c r="AC4" s="15"/>
      <c r="AD4" s="11"/>
      <c r="AE4" s="12"/>
      <c r="AF4" s="13"/>
      <c r="AG4" s="14"/>
      <c r="AH4" s="12"/>
      <c r="AI4" s="15"/>
      <c r="AJ4" s="14"/>
      <c r="AK4" s="12"/>
      <c r="AL4" s="15"/>
      <c r="AM4" s="11"/>
      <c r="AN4" s="12"/>
      <c r="AO4" s="13"/>
      <c r="AP4" s="14"/>
      <c r="AQ4" s="12"/>
      <c r="AR4" s="15"/>
      <c r="AS4" s="11"/>
      <c r="AT4" s="12"/>
      <c r="AU4" s="13"/>
      <c r="AV4" s="14"/>
      <c r="AW4" s="12"/>
      <c r="AX4" s="15"/>
      <c r="AY4" s="45" t="s">
        <v>18</v>
      </c>
      <c r="AZ4" s="11"/>
      <c r="BA4" s="12"/>
      <c r="BB4" s="13"/>
      <c r="BC4" s="14"/>
      <c r="BD4" s="12"/>
      <c r="BE4" s="15"/>
      <c r="BF4" s="16">
        <v>43</v>
      </c>
      <c r="BG4" s="23">
        <f>BF4</f>
        <v>43</v>
      </c>
      <c r="BH4" s="25">
        <f>BF4</f>
        <v>43</v>
      </c>
      <c r="BI4" s="41">
        <v>100</v>
      </c>
      <c r="BJ4" s="39">
        <v>100</v>
      </c>
      <c r="BK4" s="40">
        <v>100</v>
      </c>
      <c r="BL4" s="16">
        <v>55</v>
      </c>
      <c r="BM4" s="23">
        <f>BL4</f>
        <v>55</v>
      </c>
      <c r="BN4" s="25">
        <f>BL4</f>
        <v>55</v>
      </c>
      <c r="BO4" s="41">
        <v>100</v>
      </c>
      <c r="BP4" s="39">
        <v>100</v>
      </c>
      <c r="BQ4" s="22">
        <v>100</v>
      </c>
      <c r="BR4" s="16">
        <v>8</v>
      </c>
      <c r="BS4" s="23">
        <f>BR4</f>
        <v>8</v>
      </c>
      <c r="BT4" s="25">
        <f>BR4</f>
        <v>8</v>
      </c>
      <c r="BU4" s="45" t="s">
        <v>18</v>
      </c>
      <c r="BV4" s="18">
        <v>100</v>
      </c>
      <c r="BW4" s="18">
        <v>100</v>
      </c>
      <c r="BX4" s="26">
        <v>100</v>
      </c>
      <c r="BY4" s="14"/>
      <c r="BZ4" s="12"/>
      <c r="CA4" s="15"/>
      <c r="CB4" s="11"/>
      <c r="CC4" s="11"/>
      <c r="CD4" s="20"/>
      <c r="CE4" s="14"/>
      <c r="CF4" s="12"/>
      <c r="CG4" s="15"/>
    </row>
    <row r="5" spans="1:85" x14ac:dyDescent="0.25">
      <c r="A5" s="10" t="s">
        <v>19</v>
      </c>
      <c r="B5" s="11"/>
      <c r="C5" s="12"/>
      <c r="D5" s="13"/>
      <c r="E5" s="14"/>
      <c r="F5" s="12"/>
      <c r="G5" s="13"/>
      <c r="H5" s="16"/>
      <c r="I5" s="23"/>
      <c r="J5" s="25"/>
      <c r="K5" s="11"/>
      <c r="L5" s="12"/>
      <c r="M5" s="13"/>
      <c r="N5" s="14"/>
      <c r="O5" s="12"/>
      <c r="P5" s="15"/>
      <c r="Q5" s="11"/>
      <c r="R5" s="12"/>
      <c r="S5" s="13"/>
      <c r="T5" s="14"/>
      <c r="U5" s="12"/>
      <c r="V5" s="15"/>
      <c r="W5" s="14"/>
      <c r="X5" s="12"/>
      <c r="Y5" s="15"/>
      <c r="Z5" s="10" t="s">
        <v>19</v>
      </c>
      <c r="AA5" s="14"/>
      <c r="AB5" s="12"/>
      <c r="AC5" s="15"/>
      <c r="AD5" s="11"/>
      <c r="AE5" s="12"/>
      <c r="AF5" s="13"/>
      <c r="AG5" s="14"/>
      <c r="AH5" s="12"/>
      <c r="AI5" s="15"/>
      <c r="AJ5" s="14"/>
      <c r="AK5" s="12"/>
      <c r="AL5" s="15"/>
      <c r="AM5" s="11"/>
      <c r="AN5" s="12"/>
      <c r="AO5" s="13"/>
      <c r="AP5" s="14"/>
      <c r="AQ5" s="12"/>
      <c r="AR5" s="15"/>
      <c r="AS5" s="11"/>
      <c r="AT5" s="12"/>
      <c r="AU5" s="13"/>
      <c r="AV5" s="14"/>
      <c r="AW5" s="12"/>
      <c r="AX5" s="15"/>
      <c r="AY5" s="45" t="s">
        <v>19</v>
      </c>
      <c r="AZ5" s="11"/>
      <c r="BA5" s="12"/>
      <c r="BB5" s="13"/>
      <c r="BC5" s="14"/>
      <c r="BD5" s="12"/>
      <c r="BE5" s="15"/>
      <c r="BF5" s="16">
        <v>42</v>
      </c>
      <c r="BG5" s="23">
        <f t="shared" ref="BG5:BG18" si="0">BF5</f>
        <v>42</v>
      </c>
      <c r="BH5" s="25">
        <f t="shared" ref="BH5:BH18" si="1">BF5</f>
        <v>42</v>
      </c>
      <c r="BI5" s="41">
        <v>100</v>
      </c>
      <c r="BJ5" s="39">
        <v>100</v>
      </c>
      <c r="BK5" s="40">
        <v>100</v>
      </c>
      <c r="BL5" s="16">
        <v>50</v>
      </c>
      <c r="BM5" s="23">
        <f t="shared" ref="BM5:BM18" si="2">BL5</f>
        <v>50</v>
      </c>
      <c r="BN5" s="25">
        <f t="shared" ref="BN5:BN18" si="3">BL5</f>
        <v>50</v>
      </c>
      <c r="BO5" s="41">
        <v>100</v>
      </c>
      <c r="BP5" s="39">
        <v>100</v>
      </c>
      <c r="BQ5" s="22">
        <v>100</v>
      </c>
      <c r="BR5" s="16">
        <v>6</v>
      </c>
      <c r="BS5" s="23">
        <f t="shared" ref="BS5:BS15" si="4">BR5</f>
        <v>6</v>
      </c>
      <c r="BT5" s="25">
        <f t="shared" ref="BT5:BT15" si="5">BR5</f>
        <v>6</v>
      </c>
      <c r="BU5" s="45" t="s">
        <v>19</v>
      </c>
      <c r="BV5" s="18">
        <v>100</v>
      </c>
      <c r="BW5" s="18">
        <v>100</v>
      </c>
      <c r="BX5" s="26">
        <v>100</v>
      </c>
      <c r="BY5" s="14"/>
      <c r="BZ5" s="12"/>
      <c r="CA5" s="15"/>
      <c r="CB5" s="11"/>
      <c r="CC5" s="11"/>
      <c r="CD5" s="20"/>
      <c r="CE5" s="14"/>
      <c r="CF5" s="12"/>
      <c r="CG5" s="15"/>
    </row>
    <row r="6" spans="1:85" x14ac:dyDescent="0.25">
      <c r="A6" s="10" t="s">
        <v>20</v>
      </c>
      <c r="B6" s="11"/>
      <c r="C6" s="12"/>
      <c r="D6" s="13"/>
      <c r="E6" s="14"/>
      <c r="F6" s="12"/>
      <c r="G6" s="13"/>
      <c r="H6" s="16"/>
      <c r="I6" s="23"/>
      <c r="J6" s="25"/>
      <c r="K6" s="11"/>
      <c r="L6" s="12"/>
      <c r="M6" s="13"/>
      <c r="N6" s="14"/>
      <c r="O6" s="12"/>
      <c r="P6" s="15"/>
      <c r="Q6" s="11"/>
      <c r="R6" s="12"/>
      <c r="S6" s="13"/>
      <c r="T6" s="14"/>
      <c r="U6" s="12"/>
      <c r="V6" s="15"/>
      <c r="W6" s="14"/>
      <c r="X6" s="12"/>
      <c r="Y6" s="15"/>
      <c r="Z6" s="10" t="s">
        <v>20</v>
      </c>
      <c r="AA6" s="14"/>
      <c r="AB6" s="12"/>
      <c r="AC6" s="15"/>
      <c r="AD6" s="11"/>
      <c r="AE6" s="12"/>
      <c r="AF6" s="13"/>
      <c r="AG6" s="14"/>
      <c r="AH6" s="12"/>
      <c r="AI6" s="15"/>
      <c r="AJ6" s="14"/>
      <c r="AK6" s="12"/>
      <c r="AL6" s="15"/>
      <c r="AM6" s="11"/>
      <c r="AN6" s="12"/>
      <c r="AO6" s="13"/>
      <c r="AP6" s="14"/>
      <c r="AQ6" s="12"/>
      <c r="AR6" s="15"/>
      <c r="AS6" s="11"/>
      <c r="AT6" s="12"/>
      <c r="AU6" s="13"/>
      <c r="AV6" s="14"/>
      <c r="AW6" s="12"/>
      <c r="AX6" s="15"/>
      <c r="AY6" s="45" t="s">
        <v>20</v>
      </c>
      <c r="AZ6" s="11"/>
      <c r="BA6" s="12"/>
      <c r="BB6" s="13"/>
      <c r="BC6" s="14"/>
      <c r="BD6" s="12"/>
      <c r="BE6" s="15"/>
      <c r="BF6" s="16">
        <v>29</v>
      </c>
      <c r="BG6" s="23">
        <f t="shared" si="0"/>
        <v>29</v>
      </c>
      <c r="BH6" s="25">
        <f t="shared" si="1"/>
        <v>29</v>
      </c>
      <c r="BI6" s="41">
        <v>100</v>
      </c>
      <c r="BJ6" s="39">
        <v>100</v>
      </c>
      <c r="BK6" s="40">
        <v>100</v>
      </c>
      <c r="BL6" s="16">
        <v>25</v>
      </c>
      <c r="BM6" s="23">
        <f t="shared" si="2"/>
        <v>25</v>
      </c>
      <c r="BN6" s="25">
        <f t="shared" si="3"/>
        <v>25</v>
      </c>
      <c r="BO6" s="41">
        <v>100</v>
      </c>
      <c r="BP6" s="39">
        <v>100</v>
      </c>
      <c r="BQ6" s="22">
        <v>100</v>
      </c>
      <c r="BR6" s="16">
        <v>2</v>
      </c>
      <c r="BS6" s="23">
        <f t="shared" si="4"/>
        <v>2</v>
      </c>
      <c r="BT6" s="25">
        <f t="shared" si="5"/>
        <v>2</v>
      </c>
      <c r="BU6" s="45" t="s">
        <v>20</v>
      </c>
      <c r="BV6" s="18">
        <v>100</v>
      </c>
      <c r="BW6" s="18">
        <v>100</v>
      </c>
      <c r="BX6" s="26">
        <v>100</v>
      </c>
      <c r="BY6" s="14"/>
      <c r="BZ6" s="12"/>
      <c r="CA6" s="15"/>
      <c r="CB6" s="11"/>
      <c r="CC6" s="11"/>
      <c r="CD6" s="20"/>
      <c r="CE6" s="14"/>
      <c r="CF6" s="12"/>
      <c r="CG6" s="15"/>
    </row>
    <row r="7" spans="1:85" x14ac:dyDescent="0.25">
      <c r="A7" s="10" t="s">
        <v>21</v>
      </c>
      <c r="B7" s="11"/>
      <c r="C7" s="12"/>
      <c r="D7" s="13"/>
      <c r="E7" s="14"/>
      <c r="F7" s="12"/>
      <c r="G7" s="13"/>
      <c r="H7" s="16"/>
      <c r="I7" s="23"/>
      <c r="J7" s="25"/>
      <c r="K7" s="11"/>
      <c r="L7" s="12"/>
      <c r="M7" s="13"/>
      <c r="N7" s="14"/>
      <c r="O7" s="12"/>
      <c r="P7" s="15"/>
      <c r="Q7" s="11"/>
      <c r="R7" s="12"/>
      <c r="S7" s="13"/>
      <c r="T7" s="14"/>
      <c r="U7" s="12"/>
      <c r="V7" s="15"/>
      <c r="W7" s="14"/>
      <c r="X7" s="12"/>
      <c r="Y7" s="15"/>
      <c r="Z7" s="10" t="s">
        <v>21</v>
      </c>
      <c r="AA7" s="14"/>
      <c r="AB7" s="12"/>
      <c r="AC7" s="15"/>
      <c r="AD7" s="11"/>
      <c r="AE7" s="12"/>
      <c r="AF7" s="13"/>
      <c r="AG7" s="14"/>
      <c r="AH7" s="12"/>
      <c r="AI7" s="15"/>
      <c r="AJ7" s="14"/>
      <c r="AK7" s="12"/>
      <c r="AL7" s="15"/>
      <c r="AM7" s="11"/>
      <c r="AN7" s="12"/>
      <c r="AO7" s="13"/>
      <c r="AP7" s="14"/>
      <c r="AQ7" s="12"/>
      <c r="AR7" s="15"/>
      <c r="AS7" s="11"/>
      <c r="AT7" s="12"/>
      <c r="AU7" s="13"/>
      <c r="AV7" s="14"/>
      <c r="AW7" s="12"/>
      <c r="AX7" s="15"/>
      <c r="AY7" s="45" t="s">
        <v>21</v>
      </c>
      <c r="AZ7" s="11"/>
      <c r="BA7" s="12"/>
      <c r="BB7" s="13"/>
      <c r="BC7" s="14"/>
      <c r="BD7" s="12"/>
      <c r="BE7" s="15"/>
      <c r="BF7" s="16">
        <v>337</v>
      </c>
      <c r="BG7" s="23">
        <f t="shared" si="0"/>
        <v>337</v>
      </c>
      <c r="BH7" s="25">
        <f t="shared" si="1"/>
        <v>337</v>
      </c>
      <c r="BI7" s="41">
        <v>100</v>
      </c>
      <c r="BJ7" s="39">
        <v>100</v>
      </c>
      <c r="BK7" s="40">
        <v>100</v>
      </c>
      <c r="BL7" s="16">
        <v>402</v>
      </c>
      <c r="BM7" s="23">
        <f t="shared" si="2"/>
        <v>402</v>
      </c>
      <c r="BN7" s="25">
        <f t="shared" si="3"/>
        <v>402</v>
      </c>
      <c r="BO7" s="41">
        <v>100</v>
      </c>
      <c r="BP7" s="39">
        <v>100</v>
      </c>
      <c r="BQ7" s="22">
        <v>100</v>
      </c>
      <c r="BR7" s="16">
        <v>47</v>
      </c>
      <c r="BS7" s="23">
        <f t="shared" si="4"/>
        <v>47</v>
      </c>
      <c r="BT7" s="25">
        <f t="shared" si="5"/>
        <v>47</v>
      </c>
      <c r="BU7" s="45" t="s">
        <v>21</v>
      </c>
      <c r="BV7" s="18">
        <v>100</v>
      </c>
      <c r="BW7" s="18">
        <v>100</v>
      </c>
      <c r="BX7" s="26">
        <v>100</v>
      </c>
      <c r="BY7" s="14"/>
      <c r="BZ7" s="12"/>
      <c r="CA7" s="15"/>
      <c r="CB7" s="11"/>
      <c r="CC7" s="11"/>
      <c r="CD7" s="20"/>
      <c r="CE7" s="14"/>
      <c r="CF7" s="12"/>
      <c r="CG7" s="15"/>
    </row>
    <row r="8" spans="1:85" x14ac:dyDescent="0.25">
      <c r="A8" s="10" t="s">
        <v>22</v>
      </c>
      <c r="B8" s="11"/>
      <c r="C8" s="12"/>
      <c r="D8" s="13"/>
      <c r="E8" s="14"/>
      <c r="F8" s="12"/>
      <c r="G8" s="13"/>
      <c r="H8" s="16"/>
      <c r="I8" s="23"/>
      <c r="J8" s="25"/>
      <c r="K8" s="11"/>
      <c r="L8" s="12"/>
      <c r="M8" s="13"/>
      <c r="N8" s="14"/>
      <c r="O8" s="12"/>
      <c r="P8" s="15"/>
      <c r="Q8" s="11"/>
      <c r="R8" s="12"/>
      <c r="S8" s="13"/>
      <c r="T8" s="14"/>
      <c r="U8" s="12"/>
      <c r="V8" s="15"/>
      <c r="W8" s="14"/>
      <c r="X8" s="12"/>
      <c r="Y8" s="15"/>
      <c r="Z8" s="10" t="s">
        <v>22</v>
      </c>
      <c r="AA8" s="14"/>
      <c r="AB8" s="12"/>
      <c r="AC8" s="15"/>
      <c r="AD8" s="11"/>
      <c r="AE8" s="12"/>
      <c r="AF8" s="13"/>
      <c r="AG8" s="14"/>
      <c r="AH8" s="12"/>
      <c r="AI8" s="15"/>
      <c r="AJ8" s="14"/>
      <c r="AK8" s="12"/>
      <c r="AL8" s="15"/>
      <c r="AM8" s="11"/>
      <c r="AN8" s="12"/>
      <c r="AO8" s="13"/>
      <c r="AP8" s="14"/>
      <c r="AQ8" s="12"/>
      <c r="AR8" s="15"/>
      <c r="AS8" s="11"/>
      <c r="AT8" s="12"/>
      <c r="AU8" s="13"/>
      <c r="AV8" s="14"/>
      <c r="AW8" s="12"/>
      <c r="AX8" s="15"/>
      <c r="AY8" s="45" t="s">
        <v>22</v>
      </c>
      <c r="AZ8" s="11"/>
      <c r="BA8" s="12"/>
      <c r="BB8" s="13"/>
      <c r="BC8" s="14"/>
      <c r="BD8" s="12"/>
      <c r="BE8" s="15"/>
      <c r="BF8" s="16">
        <v>30</v>
      </c>
      <c r="BG8" s="23">
        <f t="shared" si="0"/>
        <v>30</v>
      </c>
      <c r="BH8" s="25">
        <f t="shared" si="1"/>
        <v>30</v>
      </c>
      <c r="BI8" s="41">
        <v>100</v>
      </c>
      <c r="BJ8" s="39">
        <v>100</v>
      </c>
      <c r="BK8" s="40">
        <v>100</v>
      </c>
      <c r="BL8" s="16">
        <v>41</v>
      </c>
      <c r="BM8" s="23">
        <f t="shared" si="2"/>
        <v>41</v>
      </c>
      <c r="BN8" s="25">
        <f t="shared" si="3"/>
        <v>41</v>
      </c>
      <c r="BO8" s="41">
        <v>100</v>
      </c>
      <c r="BP8" s="39">
        <v>100</v>
      </c>
      <c r="BQ8" s="22">
        <v>100</v>
      </c>
      <c r="BR8" s="16">
        <v>6</v>
      </c>
      <c r="BS8" s="23">
        <f t="shared" si="4"/>
        <v>6</v>
      </c>
      <c r="BT8" s="25">
        <f t="shared" si="5"/>
        <v>6</v>
      </c>
      <c r="BU8" s="45" t="s">
        <v>22</v>
      </c>
      <c r="BV8" s="18">
        <v>100</v>
      </c>
      <c r="BW8" s="18">
        <v>100</v>
      </c>
      <c r="BX8" s="26">
        <v>100</v>
      </c>
      <c r="BY8" s="14"/>
      <c r="BZ8" s="12"/>
      <c r="CA8" s="15"/>
      <c r="CB8" s="11"/>
      <c r="CC8" s="11"/>
      <c r="CD8" s="20"/>
      <c r="CE8" s="14"/>
      <c r="CF8" s="12"/>
      <c r="CG8" s="15"/>
    </row>
    <row r="9" spans="1:85" x14ac:dyDescent="0.25">
      <c r="A9" s="21" t="s">
        <v>23</v>
      </c>
      <c r="B9" s="11"/>
      <c r="C9" s="12"/>
      <c r="D9" s="13"/>
      <c r="E9" s="14"/>
      <c r="F9" s="12"/>
      <c r="G9" s="13"/>
      <c r="H9" s="16"/>
      <c r="I9" s="23"/>
      <c r="J9" s="25"/>
      <c r="K9" s="11"/>
      <c r="L9" s="12"/>
      <c r="M9" s="13"/>
      <c r="N9" s="14"/>
      <c r="O9" s="12"/>
      <c r="P9" s="15"/>
      <c r="Q9" s="11"/>
      <c r="R9" s="12"/>
      <c r="S9" s="13"/>
      <c r="T9" s="14"/>
      <c r="U9" s="12"/>
      <c r="V9" s="15"/>
      <c r="W9" s="14"/>
      <c r="X9" s="12"/>
      <c r="Y9" s="15"/>
      <c r="Z9" s="21" t="s">
        <v>23</v>
      </c>
      <c r="AA9" s="14"/>
      <c r="AB9" s="12"/>
      <c r="AC9" s="15"/>
      <c r="AD9" s="11"/>
      <c r="AE9" s="12"/>
      <c r="AF9" s="13"/>
      <c r="AG9" s="14"/>
      <c r="AH9" s="12"/>
      <c r="AI9" s="15"/>
      <c r="AJ9" s="14"/>
      <c r="AK9" s="12"/>
      <c r="AL9" s="15"/>
      <c r="AM9" s="11"/>
      <c r="AN9" s="12"/>
      <c r="AO9" s="13"/>
      <c r="AP9" s="14"/>
      <c r="AQ9" s="12"/>
      <c r="AR9" s="15"/>
      <c r="AS9" s="11"/>
      <c r="AT9" s="12"/>
      <c r="AU9" s="13"/>
      <c r="AV9" s="14"/>
      <c r="AW9" s="12"/>
      <c r="AX9" s="15"/>
      <c r="AY9" s="40" t="s">
        <v>23</v>
      </c>
      <c r="AZ9" s="11"/>
      <c r="BA9" s="12"/>
      <c r="BB9" s="13"/>
      <c r="BC9" s="14"/>
      <c r="BD9" s="12"/>
      <c r="BE9" s="15"/>
      <c r="BF9" s="16">
        <v>43</v>
      </c>
      <c r="BG9" s="23">
        <f t="shared" si="0"/>
        <v>43</v>
      </c>
      <c r="BH9" s="25">
        <f t="shared" si="1"/>
        <v>43</v>
      </c>
      <c r="BI9" s="41">
        <v>100</v>
      </c>
      <c r="BJ9" s="39">
        <v>100</v>
      </c>
      <c r="BK9" s="40">
        <v>100</v>
      </c>
      <c r="BL9" s="16">
        <v>53</v>
      </c>
      <c r="BM9" s="23">
        <f t="shared" si="2"/>
        <v>53</v>
      </c>
      <c r="BN9" s="25">
        <f t="shared" si="3"/>
        <v>53</v>
      </c>
      <c r="BO9" s="41">
        <v>100</v>
      </c>
      <c r="BP9" s="39">
        <v>100</v>
      </c>
      <c r="BQ9" s="22">
        <v>100</v>
      </c>
      <c r="BR9" s="16">
        <v>18</v>
      </c>
      <c r="BS9" s="23">
        <f t="shared" si="4"/>
        <v>18</v>
      </c>
      <c r="BT9" s="25">
        <f t="shared" si="5"/>
        <v>18</v>
      </c>
      <c r="BU9" s="40" t="s">
        <v>23</v>
      </c>
      <c r="BV9" s="18">
        <v>100</v>
      </c>
      <c r="BW9" s="18">
        <v>100</v>
      </c>
      <c r="BX9" s="26">
        <v>100</v>
      </c>
      <c r="BY9" s="14"/>
      <c r="BZ9" s="12"/>
      <c r="CA9" s="15"/>
      <c r="CB9" s="11"/>
      <c r="CC9" s="11"/>
      <c r="CD9" s="20"/>
      <c r="CE9" s="14"/>
      <c r="CF9" s="12"/>
      <c r="CG9" s="15"/>
    </row>
    <row r="10" spans="1:85" x14ac:dyDescent="0.25">
      <c r="A10" s="10" t="s">
        <v>24</v>
      </c>
      <c r="B10" s="18">
        <v>100</v>
      </c>
      <c r="C10" s="18">
        <v>100</v>
      </c>
      <c r="D10" s="26">
        <v>100</v>
      </c>
      <c r="E10" s="16">
        <f>SUM(K10,T10)</f>
        <v>31</v>
      </c>
      <c r="F10" s="23">
        <f>SUM(L10,U10)</f>
        <v>31</v>
      </c>
      <c r="G10" s="24">
        <f>SUM(M10,V10)</f>
        <v>31</v>
      </c>
      <c r="H10" s="16">
        <f t="shared" ref="H10:J18" si="6">E10*B10</f>
        <v>3100</v>
      </c>
      <c r="I10" s="23">
        <f t="shared" si="6"/>
        <v>3100</v>
      </c>
      <c r="J10" s="25">
        <f t="shared" si="6"/>
        <v>3100</v>
      </c>
      <c r="K10" s="18">
        <v>9</v>
      </c>
      <c r="L10" s="23">
        <f t="shared" ref="L10:M21" si="7">K10</f>
        <v>9</v>
      </c>
      <c r="M10" s="24">
        <f>L10</f>
        <v>9</v>
      </c>
      <c r="N10" s="16">
        <f t="shared" ref="N10:N27" si="8">K10*C10</f>
        <v>900</v>
      </c>
      <c r="O10" s="23">
        <f t="shared" ref="O10:O27" si="9">L10*C10</f>
        <v>900</v>
      </c>
      <c r="P10" s="25">
        <f t="shared" ref="P10:P27" si="10">M10*D10</f>
        <v>900</v>
      </c>
      <c r="Q10" s="18">
        <v>100</v>
      </c>
      <c r="R10" s="23">
        <v>100</v>
      </c>
      <c r="S10" s="24">
        <v>100</v>
      </c>
      <c r="T10" s="16">
        <v>22</v>
      </c>
      <c r="U10" s="23">
        <f>T10</f>
        <v>22</v>
      </c>
      <c r="V10" s="25">
        <f>T10</f>
        <v>22</v>
      </c>
      <c r="W10" s="16">
        <f t="shared" ref="W10:W27" si="11">T10*B10</f>
        <v>2200</v>
      </c>
      <c r="X10" s="23">
        <f t="shared" ref="X10:X27" si="12">U10*C10</f>
        <v>2200</v>
      </c>
      <c r="Y10" s="25">
        <f t="shared" ref="Y10:Y27" si="13">V10*D10</f>
        <v>2200</v>
      </c>
      <c r="Z10" s="10" t="s">
        <v>24</v>
      </c>
      <c r="AA10" s="16">
        <v>100</v>
      </c>
      <c r="AB10" s="23">
        <v>100</v>
      </c>
      <c r="AC10" s="25">
        <v>100</v>
      </c>
      <c r="AD10" s="18">
        <v>0</v>
      </c>
      <c r="AE10" s="23">
        <f>AD10</f>
        <v>0</v>
      </c>
      <c r="AF10" s="24">
        <f>AE10</f>
        <v>0</v>
      </c>
      <c r="AG10" s="16">
        <f t="shared" ref="AG10:AG27" si="14">SUM(AD10*B10)</f>
        <v>0</v>
      </c>
      <c r="AH10" s="23">
        <f t="shared" ref="AH10:AH27" si="15">SUM(AE10*C10)</f>
        <v>0</v>
      </c>
      <c r="AI10" s="25">
        <f t="shared" ref="AI10:AI27" si="16">SUM(AF10*D10)</f>
        <v>0</v>
      </c>
      <c r="AJ10" s="16">
        <f>SUM(AG10*10)</f>
        <v>0</v>
      </c>
      <c r="AK10" s="23">
        <f>SUM(AH10*10)</f>
        <v>0</v>
      </c>
      <c r="AL10" s="25">
        <f>SUM(AI10*10)</f>
        <v>0</v>
      </c>
      <c r="AM10" s="18">
        <v>1</v>
      </c>
      <c r="AN10" s="23">
        <f>AM10</f>
        <v>1</v>
      </c>
      <c r="AO10" s="24">
        <f>AN10</f>
        <v>1</v>
      </c>
      <c r="AP10" s="16">
        <f t="shared" ref="AP10:AP27" si="17">SUM(AM10*B10)</f>
        <v>100</v>
      </c>
      <c r="AQ10" s="23">
        <f t="shared" ref="AQ10:AQ27" si="18">SUM(AN10*C10)</f>
        <v>100</v>
      </c>
      <c r="AR10" s="25">
        <f t="shared" ref="AR10:AR27" si="19">SUM(AO10*D10)</f>
        <v>100</v>
      </c>
      <c r="AS10" s="18">
        <f>SUM(AP10*10)</f>
        <v>1000</v>
      </c>
      <c r="AT10" s="23">
        <f>SUM(AQ10*10)</f>
        <v>1000</v>
      </c>
      <c r="AU10" s="24">
        <f>SUM(AR10*10)</f>
        <v>1000</v>
      </c>
      <c r="AV10" s="16">
        <f t="shared" ref="AV10:AV27" si="20">E10-AD10-AM10</f>
        <v>30</v>
      </c>
      <c r="AW10" s="23">
        <f t="shared" ref="AW10:AW27" si="21">F10-AE10-AN10</f>
        <v>30</v>
      </c>
      <c r="AX10" s="25">
        <f t="shared" ref="AX10:AX27" si="22">G10-AF10-AO10</f>
        <v>30</v>
      </c>
      <c r="AY10" s="45" t="s">
        <v>24</v>
      </c>
      <c r="AZ10" s="18">
        <f t="shared" ref="AZ10:AZ27" si="23">AV10*B10</f>
        <v>3000</v>
      </c>
      <c r="BA10" s="23">
        <f t="shared" ref="BA10:BA27" si="24">AW10*C10</f>
        <v>3000</v>
      </c>
      <c r="BB10" s="24">
        <f t="shared" ref="BB10:BB27" si="25">AX10*D10</f>
        <v>3000</v>
      </c>
      <c r="BC10" s="16">
        <f>AZ10*10</f>
        <v>30000</v>
      </c>
      <c r="BD10" s="23">
        <f>BA10*10</f>
        <v>30000</v>
      </c>
      <c r="BE10" s="25">
        <f>BB10*10</f>
        <v>30000</v>
      </c>
      <c r="BF10" s="16">
        <v>27</v>
      </c>
      <c r="BG10" s="23">
        <f t="shared" si="0"/>
        <v>27</v>
      </c>
      <c r="BH10" s="25">
        <f t="shared" si="1"/>
        <v>27</v>
      </c>
      <c r="BI10" s="41">
        <v>100</v>
      </c>
      <c r="BJ10" s="39">
        <v>100</v>
      </c>
      <c r="BK10" s="40">
        <v>100</v>
      </c>
      <c r="BL10" s="16">
        <v>24</v>
      </c>
      <c r="BM10" s="23">
        <f t="shared" si="2"/>
        <v>24</v>
      </c>
      <c r="BN10" s="25">
        <f t="shared" si="3"/>
        <v>24</v>
      </c>
      <c r="BO10" s="41">
        <v>100</v>
      </c>
      <c r="BP10" s="39">
        <v>100</v>
      </c>
      <c r="BQ10" s="22">
        <v>100</v>
      </c>
      <c r="BR10" s="16">
        <v>7</v>
      </c>
      <c r="BS10" s="23">
        <f t="shared" si="4"/>
        <v>7</v>
      </c>
      <c r="BT10" s="25">
        <f t="shared" si="5"/>
        <v>7</v>
      </c>
      <c r="BU10" s="45" t="s">
        <v>24</v>
      </c>
      <c r="BV10" s="18">
        <v>100</v>
      </c>
      <c r="BW10" s="18">
        <v>100</v>
      </c>
      <c r="BX10" s="26">
        <v>100</v>
      </c>
      <c r="BY10" s="14"/>
      <c r="BZ10" s="12"/>
      <c r="CA10" s="15"/>
      <c r="CB10" s="11"/>
      <c r="CC10" s="11"/>
      <c r="CD10" s="20"/>
      <c r="CE10" s="14"/>
      <c r="CF10" s="12"/>
      <c r="CG10" s="15"/>
    </row>
    <row r="11" spans="1:85" x14ac:dyDescent="0.25">
      <c r="A11" s="10" t="s">
        <v>25</v>
      </c>
      <c r="B11" s="18">
        <v>100</v>
      </c>
      <c r="C11" s="18">
        <v>100</v>
      </c>
      <c r="D11" s="26">
        <v>100</v>
      </c>
      <c r="E11" s="23">
        <f t="shared" ref="E11:G27" si="26">SUM(K11,T11)</f>
        <v>54</v>
      </c>
      <c r="F11" s="23">
        <f t="shared" si="26"/>
        <v>54</v>
      </c>
      <c r="G11" s="24">
        <f t="shared" si="26"/>
        <v>54</v>
      </c>
      <c r="H11" s="16">
        <f t="shared" si="6"/>
        <v>5400</v>
      </c>
      <c r="I11" s="23">
        <f t="shared" si="6"/>
        <v>5400</v>
      </c>
      <c r="J11" s="25">
        <f t="shared" si="6"/>
        <v>5400</v>
      </c>
      <c r="K11" s="18">
        <v>8</v>
      </c>
      <c r="L11" s="23">
        <f t="shared" si="7"/>
        <v>8</v>
      </c>
      <c r="M11" s="24">
        <f t="shared" si="7"/>
        <v>8</v>
      </c>
      <c r="N11" s="16">
        <f>K11*C11</f>
        <v>800</v>
      </c>
      <c r="O11" s="23">
        <f t="shared" si="9"/>
        <v>800</v>
      </c>
      <c r="P11" s="25">
        <f t="shared" si="10"/>
        <v>800</v>
      </c>
      <c r="Q11" s="18">
        <v>100</v>
      </c>
      <c r="R11" s="23">
        <v>100</v>
      </c>
      <c r="S11" s="24">
        <v>100</v>
      </c>
      <c r="T11" s="16">
        <v>46</v>
      </c>
      <c r="U11" s="23">
        <f t="shared" ref="U11:U27" si="27">T11</f>
        <v>46</v>
      </c>
      <c r="V11" s="25">
        <f t="shared" ref="V11:V27" si="28">T11</f>
        <v>46</v>
      </c>
      <c r="W11" s="16">
        <f t="shared" si="11"/>
        <v>4600</v>
      </c>
      <c r="X11" s="23">
        <f t="shared" si="12"/>
        <v>4600</v>
      </c>
      <c r="Y11" s="25">
        <f t="shared" si="13"/>
        <v>4600</v>
      </c>
      <c r="Z11" s="10" t="s">
        <v>25</v>
      </c>
      <c r="AA11" s="16">
        <v>100</v>
      </c>
      <c r="AB11" s="23">
        <v>100</v>
      </c>
      <c r="AC11" s="25">
        <v>100</v>
      </c>
      <c r="AD11" s="18">
        <v>0</v>
      </c>
      <c r="AE11" s="23">
        <f t="shared" ref="AE11:AF27" si="29">AD11</f>
        <v>0</v>
      </c>
      <c r="AF11" s="24">
        <f t="shared" si="29"/>
        <v>0</v>
      </c>
      <c r="AG11" s="16">
        <f t="shared" si="14"/>
        <v>0</v>
      </c>
      <c r="AH11" s="23">
        <f t="shared" si="15"/>
        <v>0</v>
      </c>
      <c r="AI11" s="25">
        <f t="shared" si="16"/>
        <v>0</v>
      </c>
      <c r="AJ11" s="16">
        <f t="shared" ref="AJ11:AJ27" si="30">SUM(AG11*10)</f>
        <v>0</v>
      </c>
      <c r="AK11" s="23">
        <f t="shared" ref="AK11:AK27" si="31">SUM(AH11*10)</f>
        <v>0</v>
      </c>
      <c r="AL11" s="25">
        <f t="shared" ref="AL11:AL27" si="32">SUM(AI11*10)</f>
        <v>0</v>
      </c>
      <c r="AM11" s="18">
        <v>0</v>
      </c>
      <c r="AN11" s="23">
        <f t="shared" ref="AN11:AO27" si="33">AM11</f>
        <v>0</v>
      </c>
      <c r="AO11" s="24">
        <f t="shared" si="33"/>
        <v>0</v>
      </c>
      <c r="AP11" s="16">
        <f t="shared" si="17"/>
        <v>0</v>
      </c>
      <c r="AQ11" s="23">
        <f t="shared" si="18"/>
        <v>0</v>
      </c>
      <c r="AR11" s="25">
        <f t="shared" si="19"/>
        <v>0</v>
      </c>
      <c r="AS11" s="18">
        <f t="shared" ref="AS11:AS27" si="34">SUM(AP11*10)</f>
        <v>0</v>
      </c>
      <c r="AT11" s="23">
        <f t="shared" ref="AT11:AT27" si="35">SUM(AQ11*10)</f>
        <v>0</v>
      </c>
      <c r="AU11" s="24">
        <f t="shared" ref="AU11:AU27" si="36">SUM(AR11*10)</f>
        <v>0</v>
      </c>
      <c r="AV11" s="16">
        <f t="shared" si="20"/>
        <v>54</v>
      </c>
      <c r="AW11" s="23">
        <f t="shared" si="21"/>
        <v>54</v>
      </c>
      <c r="AX11" s="25">
        <f t="shared" si="22"/>
        <v>54</v>
      </c>
      <c r="AY11" s="45" t="s">
        <v>25</v>
      </c>
      <c r="AZ11" s="18">
        <f t="shared" si="23"/>
        <v>5400</v>
      </c>
      <c r="BA11" s="23">
        <f t="shared" si="24"/>
        <v>5400</v>
      </c>
      <c r="BB11" s="24">
        <f t="shared" si="25"/>
        <v>5400</v>
      </c>
      <c r="BC11" s="16">
        <f t="shared" ref="BC11:BC27" si="37">AZ11*10</f>
        <v>54000</v>
      </c>
      <c r="BD11" s="23">
        <f t="shared" ref="BD11:BD27" si="38">BA11*10</f>
        <v>54000</v>
      </c>
      <c r="BE11" s="25">
        <f t="shared" ref="BE11:BE27" si="39">BB11*10</f>
        <v>54000</v>
      </c>
      <c r="BF11" s="16">
        <v>43</v>
      </c>
      <c r="BG11" s="23">
        <f t="shared" si="0"/>
        <v>43</v>
      </c>
      <c r="BH11" s="25">
        <f t="shared" si="1"/>
        <v>43</v>
      </c>
      <c r="BI11" s="41">
        <v>100</v>
      </c>
      <c r="BJ11" s="39">
        <v>100</v>
      </c>
      <c r="BK11" s="40">
        <v>100</v>
      </c>
      <c r="BL11" s="16">
        <v>38</v>
      </c>
      <c r="BM11" s="23">
        <f t="shared" si="2"/>
        <v>38</v>
      </c>
      <c r="BN11" s="25">
        <f t="shared" si="3"/>
        <v>38</v>
      </c>
      <c r="BO11" s="41">
        <v>100</v>
      </c>
      <c r="BP11" s="39">
        <v>100</v>
      </c>
      <c r="BQ11" s="22">
        <v>100</v>
      </c>
      <c r="BR11" s="16">
        <v>11</v>
      </c>
      <c r="BS11" s="23">
        <f t="shared" si="4"/>
        <v>11</v>
      </c>
      <c r="BT11" s="25">
        <f t="shared" si="5"/>
        <v>11</v>
      </c>
      <c r="BU11" s="45" t="s">
        <v>25</v>
      </c>
      <c r="BV11" s="18">
        <v>100</v>
      </c>
      <c r="BW11" s="18">
        <v>100</v>
      </c>
      <c r="BX11" s="26">
        <v>100</v>
      </c>
      <c r="BY11" s="14"/>
      <c r="BZ11" s="12"/>
      <c r="CA11" s="15"/>
      <c r="CB11" s="11"/>
      <c r="CC11" s="11"/>
      <c r="CD11" s="20"/>
      <c r="CE11" s="14"/>
      <c r="CF11" s="12"/>
      <c r="CG11" s="15"/>
    </row>
    <row r="12" spans="1:85" x14ac:dyDescent="0.25">
      <c r="A12" s="10" t="s">
        <v>26</v>
      </c>
      <c r="B12" s="18">
        <v>100</v>
      </c>
      <c r="C12" s="18">
        <v>100</v>
      </c>
      <c r="D12" s="26">
        <v>100</v>
      </c>
      <c r="E12" s="16">
        <f t="shared" si="26"/>
        <v>25</v>
      </c>
      <c r="F12" s="23">
        <f t="shared" si="26"/>
        <v>25</v>
      </c>
      <c r="G12" s="24">
        <f t="shared" si="26"/>
        <v>25</v>
      </c>
      <c r="H12" s="16">
        <f t="shared" si="6"/>
        <v>2500</v>
      </c>
      <c r="I12" s="23">
        <f t="shared" si="6"/>
        <v>2500</v>
      </c>
      <c r="J12" s="25">
        <f t="shared" si="6"/>
        <v>2500</v>
      </c>
      <c r="K12" s="18">
        <v>2</v>
      </c>
      <c r="L12" s="23">
        <f t="shared" si="7"/>
        <v>2</v>
      </c>
      <c r="M12" s="24">
        <f t="shared" si="7"/>
        <v>2</v>
      </c>
      <c r="N12" s="16">
        <f>K12*C12</f>
        <v>200</v>
      </c>
      <c r="O12" s="23">
        <f t="shared" si="9"/>
        <v>200</v>
      </c>
      <c r="P12" s="25">
        <f t="shared" si="10"/>
        <v>200</v>
      </c>
      <c r="Q12" s="18">
        <v>100</v>
      </c>
      <c r="R12" s="23">
        <v>100</v>
      </c>
      <c r="S12" s="24">
        <v>100</v>
      </c>
      <c r="T12" s="16">
        <v>23</v>
      </c>
      <c r="U12" s="23">
        <f t="shared" si="27"/>
        <v>23</v>
      </c>
      <c r="V12" s="25">
        <f t="shared" si="28"/>
        <v>23</v>
      </c>
      <c r="W12" s="16">
        <f t="shared" si="11"/>
        <v>2300</v>
      </c>
      <c r="X12" s="23">
        <f t="shared" si="12"/>
        <v>2300</v>
      </c>
      <c r="Y12" s="25">
        <f t="shared" si="13"/>
        <v>2300</v>
      </c>
      <c r="Z12" s="10" t="s">
        <v>26</v>
      </c>
      <c r="AA12" s="16">
        <v>100</v>
      </c>
      <c r="AB12" s="23">
        <v>100</v>
      </c>
      <c r="AC12" s="25">
        <v>100</v>
      </c>
      <c r="AD12" s="18">
        <v>0</v>
      </c>
      <c r="AE12" s="23">
        <f t="shared" si="29"/>
        <v>0</v>
      </c>
      <c r="AF12" s="24">
        <f t="shared" si="29"/>
        <v>0</v>
      </c>
      <c r="AG12" s="16">
        <f t="shared" si="14"/>
        <v>0</v>
      </c>
      <c r="AH12" s="23">
        <f t="shared" si="15"/>
        <v>0</v>
      </c>
      <c r="AI12" s="25">
        <f t="shared" si="16"/>
        <v>0</v>
      </c>
      <c r="AJ12" s="16">
        <f t="shared" si="30"/>
        <v>0</v>
      </c>
      <c r="AK12" s="23">
        <f t="shared" si="31"/>
        <v>0</v>
      </c>
      <c r="AL12" s="25">
        <f t="shared" si="32"/>
        <v>0</v>
      </c>
      <c r="AM12" s="18">
        <v>0</v>
      </c>
      <c r="AN12" s="23">
        <f t="shared" si="33"/>
        <v>0</v>
      </c>
      <c r="AO12" s="24">
        <f t="shared" si="33"/>
        <v>0</v>
      </c>
      <c r="AP12" s="16">
        <f t="shared" si="17"/>
        <v>0</v>
      </c>
      <c r="AQ12" s="23">
        <f t="shared" si="18"/>
        <v>0</v>
      </c>
      <c r="AR12" s="25">
        <f t="shared" si="19"/>
        <v>0</v>
      </c>
      <c r="AS12" s="18">
        <f t="shared" si="34"/>
        <v>0</v>
      </c>
      <c r="AT12" s="23">
        <f t="shared" si="35"/>
        <v>0</v>
      </c>
      <c r="AU12" s="24">
        <f t="shared" si="36"/>
        <v>0</v>
      </c>
      <c r="AV12" s="16">
        <f t="shared" si="20"/>
        <v>25</v>
      </c>
      <c r="AW12" s="23">
        <f t="shared" si="21"/>
        <v>25</v>
      </c>
      <c r="AX12" s="25">
        <f t="shared" si="22"/>
        <v>25</v>
      </c>
      <c r="AY12" s="45" t="s">
        <v>26</v>
      </c>
      <c r="AZ12" s="18">
        <f t="shared" si="23"/>
        <v>2500</v>
      </c>
      <c r="BA12" s="23">
        <f t="shared" si="24"/>
        <v>2500</v>
      </c>
      <c r="BB12" s="24">
        <f t="shared" si="25"/>
        <v>2500</v>
      </c>
      <c r="BC12" s="16">
        <f t="shared" si="37"/>
        <v>25000</v>
      </c>
      <c r="BD12" s="23">
        <f t="shared" si="38"/>
        <v>25000</v>
      </c>
      <c r="BE12" s="25">
        <f t="shared" si="39"/>
        <v>25000</v>
      </c>
      <c r="BF12" s="16">
        <v>38</v>
      </c>
      <c r="BG12" s="23">
        <f t="shared" si="0"/>
        <v>38</v>
      </c>
      <c r="BH12" s="25">
        <f t="shared" si="1"/>
        <v>38</v>
      </c>
      <c r="BI12" s="41">
        <v>100</v>
      </c>
      <c r="BJ12" s="39">
        <v>100</v>
      </c>
      <c r="BK12" s="40">
        <v>100</v>
      </c>
      <c r="BL12" s="16">
        <v>19</v>
      </c>
      <c r="BM12" s="23">
        <f t="shared" si="2"/>
        <v>19</v>
      </c>
      <c r="BN12" s="25">
        <f t="shared" si="3"/>
        <v>19</v>
      </c>
      <c r="BO12" s="41">
        <v>100</v>
      </c>
      <c r="BP12" s="39">
        <v>100</v>
      </c>
      <c r="BQ12" s="22">
        <v>100</v>
      </c>
      <c r="BR12" s="16">
        <v>8</v>
      </c>
      <c r="BS12" s="23">
        <f t="shared" si="4"/>
        <v>8</v>
      </c>
      <c r="BT12" s="25">
        <f t="shared" si="5"/>
        <v>8</v>
      </c>
      <c r="BU12" s="45" t="s">
        <v>26</v>
      </c>
      <c r="BV12" s="18">
        <v>100</v>
      </c>
      <c r="BW12" s="18">
        <v>100</v>
      </c>
      <c r="BX12" s="26">
        <v>100</v>
      </c>
      <c r="BY12" s="14"/>
      <c r="BZ12" s="12"/>
      <c r="CA12" s="15"/>
      <c r="CB12" s="11"/>
      <c r="CC12" s="11"/>
      <c r="CD12" s="20"/>
      <c r="CE12" s="14"/>
      <c r="CF12" s="12"/>
      <c r="CG12" s="15"/>
    </row>
    <row r="13" spans="1:85" x14ac:dyDescent="0.25">
      <c r="A13" s="10" t="s">
        <v>27</v>
      </c>
      <c r="B13" s="18">
        <v>100</v>
      </c>
      <c r="C13" s="18">
        <v>100</v>
      </c>
      <c r="D13" s="26">
        <v>100</v>
      </c>
      <c r="E13" s="16">
        <f t="shared" si="26"/>
        <v>72</v>
      </c>
      <c r="F13" s="23">
        <f t="shared" si="26"/>
        <v>72</v>
      </c>
      <c r="G13" s="24">
        <f t="shared" si="26"/>
        <v>72</v>
      </c>
      <c r="H13" s="16">
        <f t="shared" si="6"/>
        <v>7200</v>
      </c>
      <c r="I13" s="23">
        <f t="shared" si="6"/>
        <v>7200</v>
      </c>
      <c r="J13" s="25">
        <f t="shared" si="6"/>
        <v>7200</v>
      </c>
      <c r="K13" s="18">
        <v>33</v>
      </c>
      <c r="L13" s="23">
        <f t="shared" si="7"/>
        <v>33</v>
      </c>
      <c r="M13" s="24">
        <f t="shared" si="7"/>
        <v>33</v>
      </c>
      <c r="N13" s="16">
        <f t="shared" si="8"/>
        <v>3300</v>
      </c>
      <c r="O13" s="23">
        <f t="shared" si="9"/>
        <v>3300</v>
      </c>
      <c r="P13" s="25">
        <f t="shared" si="10"/>
        <v>3300</v>
      </c>
      <c r="Q13" s="18">
        <v>100</v>
      </c>
      <c r="R13" s="23">
        <v>100</v>
      </c>
      <c r="S13" s="24">
        <v>100</v>
      </c>
      <c r="T13" s="16">
        <v>39</v>
      </c>
      <c r="U13" s="23">
        <f t="shared" si="27"/>
        <v>39</v>
      </c>
      <c r="V13" s="25">
        <f t="shared" si="28"/>
        <v>39</v>
      </c>
      <c r="W13" s="16">
        <f t="shared" si="11"/>
        <v>3900</v>
      </c>
      <c r="X13" s="23">
        <f t="shared" si="12"/>
        <v>3900</v>
      </c>
      <c r="Y13" s="25">
        <f t="shared" si="13"/>
        <v>3900</v>
      </c>
      <c r="Z13" s="10" t="s">
        <v>27</v>
      </c>
      <c r="AA13" s="16">
        <v>100</v>
      </c>
      <c r="AB13" s="23">
        <v>100</v>
      </c>
      <c r="AC13" s="25">
        <v>100</v>
      </c>
      <c r="AD13" s="18">
        <v>0</v>
      </c>
      <c r="AE13" s="23">
        <f t="shared" si="29"/>
        <v>0</v>
      </c>
      <c r="AF13" s="24">
        <f t="shared" si="29"/>
        <v>0</v>
      </c>
      <c r="AG13" s="16">
        <f t="shared" si="14"/>
        <v>0</v>
      </c>
      <c r="AH13" s="23">
        <f t="shared" si="15"/>
        <v>0</v>
      </c>
      <c r="AI13" s="25">
        <f t="shared" si="16"/>
        <v>0</v>
      </c>
      <c r="AJ13" s="16">
        <f t="shared" si="30"/>
        <v>0</v>
      </c>
      <c r="AK13" s="23">
        <f t="shared" si="31"/>
        <v>0</v>
      </c>
      <c r="AL13" s="25">
        <f t="shared" si="32"/>
        <v>0</v>
      </c>
      <c r="AM13" s="18">
        <v>0</v>
      </c>
      <c r="AN13" s="23">
        <f t="shared" si="33"/>
        <v>0</v>
      </c>
      <c r="AO13" s="24">
        <f t="shared" si="33"/>
        <v>0</v>
      </c>
      <c r="AP13" s="16">
        <f t="shared" si="17"/>
        <v>0</v>
      </c>
      <c r="AQ13" s="23">
        <f t="shared" si="18"/>
        <v>0</v>
      </c>
      <c r="AR13" s="25">
        <f t="shared" si="19"/>
        <v>0</v>
      </c>
      <c r="AS13" s="18">
        <f t="shared" si="34"/>
        <v>0</v>
      </c>
      <c r="AT13" s="23">
        <f t="shared" si="35"/>
        <v>0</v>
      </c>
      <c r="AU13" s="24">
        <f t="shared" si="36"/>
        <v>0</v>
      </c>
      <c r="AV13" s="16">
        <f t="shared" si="20"/>
        <v>72</v>
      </c>
      <c r="AW13" s="23">
        <f t="shared" si="21"/>
        <v>72</v>
      </c>
      <c r="AX13" s="25">
        <f t="shared" si="22"/>
        <v>72</v>
      </c>
      <c r="AY13" s="45" t="s">
        <v>27</v>
      </c>
      <c r="AZ13" s="18">
        <f t="shared" si="23"/>
        <v>7200</v>
      </c>
      <c r="BA13" s="23">
        <f t="shared" si="24"/>
        <v>7200</v>
      </c>
      <c r="BB13" s="24">
        <f t="shared" si="25"/>
        <v>7200</v>
      </c>
      <c r="BC13" s="16">
        <f t="shared" si="37"/>
        <v>72000</v>
      </c>
      <c r="BD13" s="23">
        <f t="shared" si="38"/>
        <v>72000</v>
      </c>
      <c r="BE13" s="25">
        <f t="shared" si="39"/>
        <v>72000</v>
      </c>
      <c r="BF13" s="16">
        <v>73</v>
      </c>
      <c r="BG13" s="23">
        <f t="shared" si="0"/>
        <v>73</v>
      </c>
      <c r="BH13" s="25">
        <f t="shared" si="1"/>
        <v>73</v>
      </c>
      <c r="BI13" s="41">
        <v>100</v>
      </c>
      <c r="BJ13" s="39">
        <v>100</v>
      </c>
      <c r="BK13" s="40">
        <v>100</v>
      </c>
      <c r="BL13" s="16">
        <v>111</v>
      </c>
      <c r="BM13" s="23">
        <f t="shared" si="2"/>
        <v>111</v>
      </c>
      <c r="BN13" s="25">
        <f t="shared" si="3"/>
        <v>111</v>
      </c>
      <c r="BO13" s="41">
        <v>100</v>
      </c>
      <c r="BP13" s="39">
        <v>100</v>
      </c>
      <c r="BQ13" s="22">
        <v>100</v>
      </c>
      <c r="BR13" s="16">
        <v>30</v>
      </c>
      <c r="BS13" s="23">
        <f t="shared" si="4"/>
        <v>30</v>
      </c>
      <c r="BT13" s="25">
        <f t="shared" si="5"/>
        <v>30</v>
      </c>
      <c r="BU13" s="45" t="s">
        <v>27</v>
      </c>
      <c r="BV13" s="18">
        <v>100</v>
      </c>
      <c r="BW13" s="18">
        <v>100</v>
      </c>
      <c r="BX13" s="26">
        <v>100</v>
      </c>
      <c r="BY13" s="14"/>
      <c r="BZ13" s="12"/>
      <c r="CA13" s="15"/>
      <c r="CB13" s="11"/>
      <c r="CC13" s="11"/>
      <c r="CD13" s="20"/>
      <c r="CE13" s="14"/>
      <c r="CF13" s="12"/>
      <c r="CG13" s="15"/>
    </row>
    <row r="14" spans="1:85" x14ac:dyDescent="0.25">
      <c r="A14" s="10" t="s">
        <v>28</v>
      </c>
      <c r="B14" s="18">
        <v>100</v>
      </c>
      <c r="C14" s="18">
        <v>100</v>
      </c>
      <c r="D14" s="26">
        <v>100</v>
      </c>
      <c r="E14" s="16">
        <f t="shared" si="26"/>
        <v>10</v>
      </c>
      <c r="F14" s="23">
        <f t="shared" si="26"/>
        <v>10</v>
      </c>
      <c r="G14" s="24">
        <f t="shared" si="26"/>
        <v>10</v>
      </c>
      <c r="H14" s="16">
        <f t="shared" si="6"/>
        <v>1000</v>
      </c>
      <c r="I14" s="23">
        <f t="shared" si="6"/>
        <v>1000</v>
      </c>
      <c r="J14" s="25">
        <f t="shared" si="6"/>
        <v>1000</v>
      </c>
      <c r="K14" s="18">
        <v>6</v>
      </c>
      <c r="L14" s="23">
        <f t="shared" si="7"/>
        <v>6</v>
      </c>
      <c r="M14" s="24">
        <f t="shared" si="7"/>
        <v>6</v>
      </c>
      <c r="N14" s="16">
        <f t="shared" si="8"/>
        <v>600</v>
      </c>
      <c r="O14" s="23">
        <f t="shared" si="9"/>
        <v>600</v>
      </c>
      <c r="P14" s="25">
        <f t="shared" si="10"/>
        <v>600</v>
      </c>
      <c r="Q14" s="18">
        <v>100</v>
      </c>
      <c r="R14" s="23">
        <v>100</v>
      </c>
      <c r="S14" s="24">
        <v>100</v>
      </c>
      <c r="T14" s="16">
        <v>4</v>
      </c>
      <c r="U14" s="23">
        <f t="shared" si="27"/>
        <v>4</v>
      </c>
      <c r="V14" s="25">
        <f t="shared" si="28"/>
        <v>4</v>
      </c>
      <c r="W14" s="16">
        <f t="shared" si="11"/>
        <v>400</v>
      </c>
      <c r="X14" s="23">
        <f t="shared" si="12"/>
        <v>400</v>
      </c>
      <c r="Y14" s="25">
        <f t="shared" si="13"/>
        <v>400</v>
      </c>
      <c r="Z14" s="10" t="s">
        <v>28</v>
      </c>
      <c r="AA14" s="16">
        <v>100</v>
      </c>
      <c r="AB14" s="23">
        <v>100</v>
      </c>
      <c r="AC14" s="25">
        <v>100</v>
      </c>
      <c r="AD14" s="18">
        <v>0</v>
      </c>
      <c r="AE14" s="23">
        <f t="shared" si="29"/>
        <v>0</v>
      </c>
      <c r="AF14" s="24">
        <f t="shared" si="29"/>
        <v>0</v>
      </c>
      <c r="AG14" s="16">
        <f t="shared" si="14"/>
        <v>0</v>
      </c>
      <c r="AH14" s="23">
        <f t="shared" si="15"/>
        <v>0</v>
      </c>
      <c r="AI14" s="25">
        <f t="shared" si="16"/>
        <v>0</v>
      </c>
      <c r="AJ14" s="16">
        <f t="shared" si="30"/>
        <v>0</v>
      </c>
      <c r="AK14" s="23">
        <f t="shared" si="31"/>
        <v>0</v>
      </c>
      <c r="AL14" s="25">
        <f t="shared" si="32"/>
        <v>0</v>
      </c>
      <c r="AM14" s="18">
        <v>0</v>
      </c>
      <c r="AN14" s="23">
        <f t="shared" si="33"/>
        <v>0</v>
      </c>
      <c r="AO14" s="24">
        <f t="shared" si="33"/>
        <v>0</v>
      </c>
      <c r="AP14" s="16">
        <f t="shared" si="17"/>
        <v>0</v>
      </c>
      <c r="AQ14" s="23">
        <f t="shared" si="18"/>
        <v>0</v>
      </c>
      <c r="AR14" s="25">
        <f t="shared" si="19"/>
        <v>0</v>
      </c>
      <c r="AS14" s="18">
        <f t="shared" si="34"/>
        <v>0</v>
      </c>
      <c r="AT14" s="23">
        <f t="shared" si="35"/>
        <v>0</v>
      </c>
      <c r="AU14" s="24">
        <f t="shared" si="36"/>
        <v>0</v>
      </c>
      <c r="AV14" s="16">
        <f t="shared" si="20"/>
        <v>10</v>
      </c>
      <c r="AW14" s="23">
        <f t="shared" si="21"/>
        <v>10</v>
      </c>
      <c r="AX14" s="25">
        <f t="shared" si="22"/>
        <v>10</v>
      </c>
      <c r="AY14" s="45" t="s">
        <v>28</v>
      </c>
      <c r="AZ14" s="18">
        <f t="shared" si="23"/>
        <v>1000</v>
      </c>
      <c r="BA14" s="23">
        <f t="shared" si="24"/>
        <v>1000</v>
      </c>
      <c r="BB14" s="24">
        <f t="shared" si="25"/>
        <v>1000</v>
      </c>
      <c r="BC14" s="16">
        <f t="shared" si="37"/>
        <v>10000</v>
      </c>
      <c r="BD14" s="23">
        <f t="shared" si="38"/>
        <v>10000</v>
      </c>
      <c r="BE14" s="25">
        <f t="shared" si="39"/>
        <v>10000</v>
      </c>
      <c r="BF14" s="16">
        <v>14</v>
      </c>
      <c r="BG14" s="23">
        <f t="shared" si="0"/>
        <v>14</v>
      </c>
      <c r="BH14" s="25">
        <f t="shared" si="1"/>
        <v>14</v>
      </c>
      <c r="BI14" s="41">
        <v>100</v>
      </c>
      <c r="BJ14" s="39">
        <v>100</v>
      </c>
      <c r="BK14" s="40">
        <v>100</v>
      </c>
      <c r="BL14" s="16">
        <v>20</v>
      </c>
      <c r="BM14" s="23">
        <f t="shared" si="2"/>
        <v>20</v>
      </c>
      <c r="BN14" s="25">
        <f t="shared" si="3"/>
        <v>20</v>
      </c>
      <c r="BO14" s="41">
        <v>100</v>
      </c>
      <c r="BP14" s="39">
        <v>100</v>
      </c>
      <c r="BQ14" s="22">
        <v>100</v>
      </c>
      <c r="BR14" s="16">
        <v>4</v>
      </c>
      <c r="BS14" s="23">
        <f t="shared" si="4"/>
        <v>4</v>
      </c>
      <c r="BT14" s="25">
        <f t="shared" si="5"/>
        <v>4</v>
      </c>
      <c r="BU14" s="45" t="s">
        <v>28</v>
      </c>
      <c r="BV14" s="18">
        <v>100</v>
      </c>
      <c r="BW14" s="18">
        <v>100</v>
      </c>
      <c r="BX14" s="26">
        <v>100</v>
      </c>
      <c r="BY14" s="14"/>
      <c r="BZ14" s="12"/>
      <c r="CA14" s="15"/>
      <c r="CB14" s="11"/>
      <c r="CC14" s="11"/>
      <c r="CD14" s="20"/>
      <c r="CE14" s="14"/>
      <c r="CF14" s="12"/>
      <c r="CG14" s="15"/>
    </row>
    <row r="15" spans="1:85" x14ac:dyDescent="0.25">
      <c r="A15" s="10" t="s">
        <v>29</v>
      </c>
      <c r="B15" s="18">
        <v>100</v>
      </c>
      <c r="C15" s="18">
        <v>100</v>
      </c>
      <c r="D15" s="26">
        <v>100</v>
      </c>
      <c r="E15" s="16">
        <f t="shared" si="26"/>
        <v>16</v>
      </c>
      <c r="F15" s="23">
        <f t="shared" si="26"/>
        <v>16</v>
      </c>
      <c r="G15" s="24">
        <f t="shared" si="26"/>
        <v>16</v>
      </c>
      <c r="H15" s="16">
        <f t="shared" si="6"/>
        <v>1600</v>
      </c>
      <c r="I15" s="23">
        <f t="shared" si="6"/>
        <v>1600</v>
      </c>
      <c r="J15" s="25">
        <f t="shared" si="6"/>
        <v>1600</v>
      </c>
      <c r="K15" s="18">
        <v>4</v>
      </c>
      <c r="L15" s="23">
        <f t="shared" si="7"/>
        <v>4</v>
      </c>
      <c r="M15" s="24">
        <f t="shared" si="7"/>
        <v>4</v>
      </c>
      <c r="N15" s="16">
        <f t="shared" si="8"/>
        <v>400</v>
      </c>
      <c r="O15" s="23">
        <f t="shared" si="9"/>
        <v>400</v>
      </c>
      <c r="P15" s="25">
        <f t="shared" si="10"/>
        <v>400</v>
      </c>
      <c r="Q15" s="18">
        <v>100</v>
      </c>
      <c r="R15" s="23">
        <v>100</v>
      </c>
      <c r="S15" s="24">
        <v>100</v>
      </c>
      <c r="T15" s="16">
        <v>12</v>
      </c>
      <c r="U15" s="23">
        <f t="shared" si="27"/>
        <v>12</v>
      </c>
      <c r="V15" s="25">
        <f t="shared" si="28"/>
        <v>12</v>
      </c>
      <c r="W15" s="16">
        <f t="shared" si="11"/>
        <v>1200</v>
      </c>
      <c r="X15" s="23">
        <f t="shared" si="12"/>
        <v>1200</v>
      </c>
      <c r="Y15" s="25">
        <f t="shared" si="13"/>
        <v>1200</v>
      </c>
      <c r="Z15" s="10" t="s">
        <v>29</v>
      </c>
      <c r="AA15" s="16">
        <v>100</v>
      </c>
      <c r="AB15" s="23">
        <v>100</v>
      </c>
      <c r="AC15" s="25">
        <v>100</v>
      </c>
      <c r="AD15" s="18">
        <v>1</v>
      </c>
      <c r="AE15" s="23">
        <f t="shared" si="29"/>
        <v>1</v>
      </c>
      <c r="AF15" s="24">
        <f t="shared" si="29"/>
        <v>1</v>
      </c>
      <c r="AG15" s="16">
        <f t="shared" si="14"/>
        <v>100</v>
      </c>
      <c r="AH15" s="23">
        <f t="shared" si="15"/>
        <v>100</v>
      </c>
      <c r="AI15" s="25">
        <f t="shared" si="16"/>
        <v>100</v>
      </c>
      <c r="AJ15" s="16">
        <f t="shared" si="30"/>
        <v>1000</v>
      </c>
      <c r="AK15" s="23">
        <f t="shared" si="31"/>
        <v>1000</v>
      </c>
      <c r="AL15" s="25">
        <f t="shared" si="32"/>
        <v>1000</v>
      </c>
      <c r="AM15" s="18">
        <v>0</v>
      </c>
      <c r="AN15" s="23">
        <f t="shared" si="33"/>
        <v>0</v>
      </c>
      <c r="AO15" s="24">
        <f t="shared" si="33"/>
        <v>0</v>
      </c>
      <c r="AP15" s="16">
        <f t="shared" si="17"/>
        <v>0</v>
      </c>
      <c r="AQ15" s="23">
        <f t="shared" si="18"/>
        <v>0</v>
      </c>
      <c r="AR15" s="25">
        <f t="shared" si="19"/>
        <v>0</v>
      </c>
      <c r="AS15" s="18">
        <f t="shared" si="34"/>
        <v>0</v>
      </c>
      <c r="AT15" s="23">
        <f t="shared" si="35"/>
        <v>0</v>
      </c>
      <c r="AU15" s="24">
        <f t="shared" si="36"/>
        <v>0</v>
      </c>
      <c r="AV15" s="16">
        <f t="shared" si="20"/>
        <v>15</v>
      </c>
      <c r="AW15" s="23">
        <f t="shared" si="21"/>
        <v>15</v>
      </c>
      <c r="AX15" s="25">
        <f t="shared" si="22"/>
        <v>15</v>
      </c>
      <c r="AY15" s="45" t="s">
        <v>29</v>
      </c>
      <c r="AZ15" s="18">
        <f t="shared" si="23"/>
        <v>1500</v>
      </c>
      <c r="BA15" s="23">
        <f t="shared" si="24"/>
        <v>1500</v>
      </c>
      <c r="BB15" s="24">
        <f t="shared" si="25"/>
        <v>1500</v>
      </c>
      <c r="BC15" s="16">
        <f t="shared" si="37"/>
        <v>15000</v>
      </c>
      <c r="BD15" s="23">
        <f t="shared" si="38"/>
        <v>15000</v>
      </c>
      <c r="BE15" s="25">
        <f t="shared" si="39"/>
        <v>15000</v>
      </c>
      <c r="BF15" s="16">
        <v>63</v>
      </c>
      <c r="BG15" s="23">
        <f t="shared" si="0"/>
        <v>63</v>
      </c>
      <c r="BH15" s="25">
        <f t="shared" si="1"/>
        <v>63</v>
      </c>
      <c r="BI15" s="41">
        <v>100</v>
      </c>
      <c r="BJ15" s="39">
        <v>100</v>
      </c>
      <c r="BK15" s="40">
        <v>100</v>
      </c>
      <c r="BL15" s="16">
        <v>71</v>
      </c>
      <c r="BM15" s="23">
        <f t="shared" si="2"/>
        <v>71</v>
      </c>
      <c r="BN15" s="25">
        <f t="shared" si="3"/>
        <v>71</v>
      </c>
      <c r="BO15" s="41">
        <v>100</v>
      </c>
      <c r="BP15" s="39">
        <v>100</v>
      </c>
      <c r="BQ15" s="22">
        <v>100</v>
      </c>
      <c r="BR15" s="16">
        <v>13</v>
      </c>
      <c r="BS15" s="23">
        <f t="shared" si="4"/>
        <v>13</v>
      </c>
      <c r="BT15" s="25">
        <f t="shared" si="5"/>
        <v>13</v>
      </c>
      <c r="BU15" s="45" t="s">
        <v>29</v>
      </c>
      <c r="BV15" s="18">
        <v>100</v>
      </c>
      <c r="BW15" s="18">
        <v>100</v>
      </c>
      <c r="BX15" s="26">
        <v>100</v>
      </c>
      <c r="BY15" s="14"/>
      <c r="BZ15" s="12"/>
      <c r="CA15" s="15"/>
      <c r="CB15" s="11"/>
      <c r="CC15" s="11"/>
      <c r="CD15" s="20"/>
      <c r="CE15" s="14"/>
      <c r="CF15" s="12"/>
      <c r="CG15" s="15"/>
    </row>
    <row r="16" spans="1:85" x14ac:dyDescent="0.25">
      <c r="A16" s="10" t="s">
        <v>30</v>
      </c>
      <c r="B16" s="18">
        <v>100</v>
      </c>
      <c r="C16" s="18">
        <v>100</v>
      </c>
      <c r="D16" s="26">
        <v>100</v>
      </c>
      <c r="E16" s="23">
        <f t="shared" si="26"/>
        <v>49</v>
      </c>
      <c r="F16" s="23">
        <f t="shared" si="26"/>
        <v>49</v>
      </c>
      <c r="G16" s="24">
        <f t="shared" si="26"/>
        <v>49</v>
      </c>
      <c r="H16" s="16">
        <f t="shared" si="6"/>
        <v>4900</v>
      </c>
      <c r="I16" s="23">
        <f t="shared" si="6"/>
        <v>4900</v>
      </c>
      <c r="J16" s="25">
        <f t="shared" si="6"/>
        <v>4900</v>
      </c>
      <c r="K16" s="18">
        <v>15</v>
      </c>
      <c r="L16" s="23">
        <f t="shared" si="7"/>
        <v>15</v>
      </c>
      <c r="M16" s="24">
        <f t="shared" si="7"/>
        <v>15</v>
      </c>
      <c r="N16" s="16">
        <f t="shared" si="8"/>
        <v>1500</v>
      </c>
      <c r="O16" s="23">
        <f t="shared" si="9"/>
        <v>1500</v>
      </c>
      <c r="P16" s="25">
        <f t="shared" si="10"/>
        <v>1500</v>
      </c>
      <c r="Q16" s="18">
        <v>100</v>
      </c>
      <c r="R16" s="23">
        <v>100</v>
      </c>
      <c r="S16" s="24">
        <v>100</v>
      </c>
      <c r="T16" s="16">
        <v>34</v>
      </c>
      <c r="U16" s="23">
        <f t="shared" si="27"/>
        <v>34</v>
      </c>
      <c r="V16" s="25">
        <f t="shared" si="28"/>
        <v>34</v>
      </c>
      <c r="W16" s="16">
        <f t="shared" si="11"/>
        <v>3400</v>
      </c>
      <c r="X16" s="23">
        <f t="shared" si="12"/>
        <v>3400</v>
      </c>
      <c r="Y16" s="25">
        <f t="shared" si="13"/>
        <v>3400</v>
      </c>
      <c r="Z16" s="10" t="s">
        <v>30</v>
      </c>
      <c r="AA16" s="16">
        <v>100</v>
      </c>
      <c r="AB16" s="23">
        <v>100</v>
      </c>
      <c r="AC16" s="25">
        <v>100</v>
      </c>
      <c r="AD16" s="18">
        <v>2</v>
      </c>
      <c r="AE16" s="23">
        <f t="shared" si="29"/>
        <v>2</v>
      </c>
      <c r="AF16" s="24">
        <f t="shared" si="29"/>
        <v>2</v>
      </c>
      <c r="AG16" s="16">
        <f t="shared" si="14"/>
        <v>200</v>
      </c>
      <c r="AH16" s="23">
        <f t="shared" si="15"/>
        <v>200</v>
      </c>
      <c r="AI16" s="25">
        <f t="shared" si="16"/>
        <v>200</v>
      </c>
      <c r="AJ16" s="16">
        <f t="shared" si="30"/>
        <v>2000</v>
      </c>
      <c r="AK16" s="23">
        <f t="shared" si="31"/>
        <v>2000</v>
      </c>
      <c r="AL16" s="25">
        <f t="shared" si="32"/>
        <v>2000</v>
      </c>
      <c r="AM16" s="18">
        <v>2</v>
      </c>
      <c r="AN16" s="23">
        <f t="shared" si="33"/>
        <v>2</v>
      </c>
      <c r="AO16" s="24">
        <f t="shared" si="33"/>
        <v>2</v>
      </c>
      <c r="AP16" s="16">
        <f t="shared" si="17"/>
        <v>200</v>
      </c>
      <c r="AQ16" s="23">
        <f t="shared" si="18"/>
        <v>200</v>
      </c>
      <c r="AR16" s="25">
        <f t="shared" si="19"/>
        <v>200</v>
      </c>
      <c r="AS16" s="18">
        <f t="shared" si="34"/>
        <v>2000</v>
      </c>
      <c r="AT16" s="23">
        <f t="shared" si="35"/>
        <v>2000</v>
      </c>
      <c r="AU16" s="24">
        <f t="shared" si="36"/>
        <v>2000</v>
      </c>
      <c r="AV16" s="16">
        <f t="shared" si="20"/>
        <v>45</v>
      </c>
      <c r="AW16" s="23">
        <f t="shared" si="21"/>
        <v>45</v>
      </c>
      <c r="AX16" s="25">
        <f t="shared" si="22"/>
        <v>45</v>
      </c>
      <c r="AY16" s="45" t="s">
        <v>30</v>
      </c>
      <c r="AZ16" s="18">
        <f t="shared" si="23"/>
        <v>4500</v>
      </c>
      <c r="BA16" s="23">
        <f t="shared" si="24"/>
        <v>4500</v>
      </c>
      <c r="BB16" s="24">
        <f t="shared" si="25"/>
        <v>4500</v>
      </c>
      <c r="BC16" s="16">
        <f t="shared" si="37"/>
        <v>45000</v>
      </c>
      <c r="BD16" s="23">
        <f t="shared" si="38"/>
        <v>45000</v>
      </c>
      <c r="BE16" s="25">
        <f t="shared" si="39"/>
        <v>45000</v>
      </c>
      <c r="BF16" s="16">
        <v>51</v>
      </c>
      <c r="BG16" s="23">
        <f t="shared" si="0"/>
        <v>51</v>
      </c>
      <c r="BH16" s="25">
        <f t="shared" si="1"/>
        <v>51</v>
      </c>
      <c r="BI16" s="41">
        <v>100</v>
      </c>
      <c r="BJ16" s="18">
        <v>100</v>
      </c>
      <c r="BK16" s="19">
        <v>100</v>
      </c>
      <c r="BL16" s="16">
        <v>40</v>
      </c>
      <c r="BM16" s="23">
        <f t="shared" si="2"/>
        <v>40</v>
      </c>
      <c r="BN16" s="25">
        <f t="shared" si="3"/>
        <v>40</v>
      </c>
      <c r="BO16" s="18">
        <v>100</v>
      </c>
      <c r="BP16" s="18">
        <v>100</v>
      </c>
      <c r="BQ16" s="26">
        <v>100</v>
      </c>
      <c r="BR16" s="14"/>
      <c r="BS16" s="12"/>
      <c r="BT16" s="15"/>
      <c r="BU16" s="45" t="s">
        <v>30</v>
      </c>
      <c r="BV16" s="11"/>
      <c r="BW16" s="11"/>
      <c r="BX16" s="20"/>
      <c r="BY16" s="14"/>
      <c r="BZ16" s="12"/>
      <c r="CA16" s="15"/>
      <c r="CB16" s="11"/>
      <c r="CC16" s="11"/>
      <c r="CD16" s="20"/>
      <c r="CE16" s="14"/>
      <c r="CF16" s="12"/>
      <c r="CG16" s="15"/>
    </row>
    <row r="17" spans="1:85" x14ac:dyDescent="0.25">
      <c r="A17" s="10" t="s">
        <v>31</v>
      </c>
      <c r="B17" s="18">
        <v>100</v>
      </c>
      <c r="C17" s="18">
        <v>100</v>
      </c>
      <c r="D17" s="26">
        <v>100</v>
      </c>
      <c r="E17" s="16">
        <f t="shared" si="26"/>
        <v>17</v>
      </c>
      <c r="F17" s="23">
        <f t="shared" si="26"/>
        <v>17</v>
      </c>
      <c r="G17" s="24">
        <f t="shared" si="26"/>
        <v>17</v>
      </c>
      <c r="H17" s="16">
        <f t="shared" si="6"/>
        <v>1700</v>
      </c>
      <c r="I17" s="23">
        <f t="shared" si="6"/>
        <v>1700</v>
      </c>
      <c r="J17" s="25">
        <f t="shared" si="6"/>
        <v>1700</v>
      </c>
      <c r="K17" s="18">
        <v>7</v>
      </c>
      <c r="L17" s="23">
        <f t="shared" si="7"/>
        <v>7</v>
      </c>
      <c r="M17" s="24">
        <f t="shared" si="7"/>
        <v>7</v>
      </c>
      <c r="N17" s="16">
        <f t="shared" si="8"/>
        <v>700</v>
      </c>
      <c r="O17" s="23">
        <f t="shared" si="9"/>
        <v>700</v>
      </c>
      <c r="P17" s="25">
        <f t="shared" si="10"/>
        <v>700</v>
      </c>
      <c r="Q17" s="18">
        <v>100</v>
      </c>
      <c r="R17" s="23">
        <v>100</v>
      </c>
      <c r="S17" s="24">
        <v>100</v>
      </c>
      <c r="T17" s="16">
        <v>10</v>
      </c>
      <c r="U17" s="23">
        <f t="shared" si="27"/>
        <v>10</v>
      </c>
      <c r="V17" s="25">
        <f t="shared" si="28"/>
        <v>10</v>
      </c>
      <c r="W17" s="16">
        <f t="shared" si="11"/>
        <v>1000</v>
      </c>
      <c r="X17" s="23">
        <f t="shared" si="12"/>
        <v>1000</v>
      </c>
      <c r="Y17" s="25">
        <f t="shared" si="13"/>
        <v>1000</v>
      </c>
      <c r="Z17" s="10" t="s">
        <v>31</v>
      </c>
      <c r="AA17" s="16">
        <v>100</v>
      </c>
      <c r="AB17" s="23">
        <v>100</v>
      </c>
      <c r="AC17" s="25">
        <v>100</v>
      </c>
      <c r="AD17" s="18">
        <v>0</v>
      </c>
      <c r="AE17" s="23">
        <f t="shared" si="29"/>
        <v>0</v>
      </c>
      <c r="AF17" s="24">
        <f t="shared" si="29"/>
        <v>0</v>
      </c>
      <c r="AG17" s="16">
        <f t="shared" si="14"/>
        <v>0</v>
      </c>
      <c r="AH17" s="23">
        <f t="shared" si="15"/>
        <v>0</v>
      </c>
      <c r="AI17" s="25">
        <f t="shared" si="16"/>
        <v>0</v>
      </c>
      <c r="AJ17" s="16">
        <f t="shared" si="30"/>
        <v>0</v>
      </c>
      <c r="AK17" s="23">
        <f t="shared" si="31"/>
        <v>0</v>
      </c>
      <c r="AL17" s="25">
        <f t="shared" si="32"/>
        <v>0</v>
      </c>
      <c r="AM17" s="18">
        <v>0</v>
      </c>
      <c r="AN17" s="23">
        <f t="shared" si="33"/>
        <v>0</v>
      </c>
      <c r="AO17" s="24">
        <f t="shared" si="33"/>
        <v>0</v>
      </c>
      <c r="AP17" s="16">
        <f t="shared" si="17"/>
        <v>0</v>
      </c>
      <c r="AQ17" s="23">
        <f t="shared" si="18"/>
        <v>0</v>
      </c>
      <c r="AR17" s="25">
        <f t="shared" si="19"/>
        <v>0</v>
      </c>
      <c r="AS17" s="18">
        <f t="shared" si="34"/>
        <v>0</v>
      </c>
      <c r="AT17" s="23">
        <f t="shared" si="35"/>
        <v>0</v>
      </c>
      <c r="AU17" s="24">
        <f t="shared" si="36"/>
        <v>0</v>
      </c>
      <c r="AV17" s="16">
        <f t="shared" si="20"/>
        <v>17</v>
      </c>
      <c r="AW17" s="23">
        <f t="shared" si="21"/>
        <v>17</v>
      </c>
      <c r="AX17" s="25">
        <f t="shared" si="22"/>
        <v>17</v>
      </c>
      <c r="AY17" s="45" t="s">
        <v>31</v>
      </c>
      <c r="AZ17" s="18">
        <f t="shared" si="23"/>
        <v>1700</v>
      </c>
      <c r="BA17" s="23">
        <f t="shared" si="24"/>
        <v>1700</v>
      </c>
      <c r="BB17" s="24">
        <f t="shared" si="25"/>
        <v>1700</v>
      </c>
      <c r="BC17" s="16">
        <f t="shared" si="37"/>
        <v>17000</v>
      </c>
      <c r="BD17" s="23">
        <f t="shared" si="38"/>
        <v>17000</v>
      </c>
      <c r="BE17" s="25">
        <f t="shared" si="39"/>
        <v>17000</v>
      </c>
      <c r="BF17" s="16">
        <v>19</v>
      </c>
      <c r="BG17" s="23">
        <f t="shared" si="0"/>
        <v>19</v>
      </c>
      <c r="BH17" s="25">
        <f t="shared" si="1"/>
        <v>19</v>
      </c>
      <c r="BI17" s="16">
        <v>100</v>
      </c>
      <c r="BJ17" s="18">
        <v>100</v>
      </c>
      <c r="BK17" s="19">
        <v>100</v>
      </c>
      <c r="BL17" s="16">
        <v>7</v>
      </c>
      <c r="BM17" s="23">
        <f t="shared" si="2"/>
        <v>7</v>
      </c>
      <c r="BN17" s="25">
        <f t="shared" si="3"/>
        <v>7</v>
      </c>
      <c r="BO17" s="18">
        <v>100</v>
      </c>
      <c r="BP17" s="18">
        <v>100</v>
      </c>
      <c r="BQ17" s="26">
        <v>100</v>
      </c>
      <c r="BR17" s="14"/>
      <c r="BS17" s="12"/>
      <c r="BT17" s="15"/>
      <c r="BU17" s="45" t="s">
        <v>31</v>
      </c>
      <c r="BV17" s="11"/>
      <c r="BW17" s="11"/>
      <c r="BX17" s="20"/>
      <c r="BY17" s="14"/>
      <c r="BZ17" s="12"/>
      <c r="CA17" s="15"/>
      <c r="CB17" s="11"/>
      <c r="CC17" s="11"/>
      <c r="CD17" s="20"/>
      <c r="CE17" s="14"/>
      <c r="CF17" s="12"/>
      <c r="CG17" s="15"/>
    </row>
    <row r="18" spans="1:85" x14ac:dyDescent="0.25">
      <c r="A18" s="10" t="s">
        <v>32</v>
      </c>
      <c r="B18" s="18">
        <v>100</v>
      </c>
      <c r="C18" s="18">
        <v>100</v>
      </c>
      <c r="D18" s="26">
        <v>100</v>
      </c>
      <c r="E18" s="23">
        <f>SUM(K18,T18)</f>
        <v>32</v>
      </c>
      <c r="F18" s="23">
        <f>SUM(L18,U18)</f>
        <v>32</v>
      </c>
      <c r="G18" s="24">
        <f t="shared" si="26"/>
        <v>32</v>
      </c>
      <c r="H18" s="16">
        <f>E18*B18</f>
        <v>3200</v>
      </c>
      <c r="I18" s="23">
        <f t="shared" si="6"/>
        <v>3200</v>
      </c>
      <c r="J18" s="25">
        <f t="shared" si="6"/>
        <v>3200</v>
      </c>
      <c r="K18" s="18">
        <v>10</v>
      </c>
      <c r="L18" s="23">
        <f t="shared" si="7"/>
        <v>10</v>
      </c>
      <c r="M18" s="24">
        <f t="shared" si="7"/>
        <v>10</v>
      </c>
      <c r="N18" s="16">
        <f t="shared" si="8"/>
        <v>1000</v>
      </c>
      <c r="O18" s="23">
        <f t="shared" si="9"/>
        <v>1000</v>
      </c>
      <c r="P18" s="25">
        <f t="shared" si="10"/>
        <v>1000</v>
      </c>
      <c r="Q18" s="18">
        <v>100</v>
      </c>
      <c r="R18" s="23">
        <v>100</v>
      </c>
      <c r="S18" s="24">
        <v>100</v>
      </c>
      <c r="T18" s="16">
        <v>22</v>
      </c>
      <c r="U18" s="23">
        <f t="shared" si="27"/>
        <v>22</v>
      </c>
      <c r="V18" s="25">
        <f t="shared" si="28"/>
        <v>22</v>
      </c>
      <c r="W18" s="16">
        <f t="shared" si="11"/>
        <v>2200</v>
      </c>
      <c r="X18" s="23">
        <f t="shared" si="12"/>
        <v>2200</v>
      </c>
      <c r="Y18" s="25">
        <f t="shared" si="13"/>
        <v>2200</v>
      </c>
      <c r="Z18" s="10" t="s">
        <v>32</v>
      </c>
      <c r="AA18" s="16">
        <v>100</v>
      </c>
      <c r="AB18" s="23">
        <v>100</v>
      </c>
      <c r="AC18" s="25">
        <v>100</v>
      </c>
      <c r="AD18" s="18">
        <v>0</v>
      </c>
      <c r="AE18" s="23">
        <f t="shared" si="29"/>
        <v>0</v>
      </c>
      <c r="AF18" s="24">
        <f t="shared" si="29"/>
        <v>0</v>
      </c>
      <c r="AG18" s="16">
        <f t="shared" si="14"/>
        <v>0</v>
      </c>
      <c r="AH18" s="23">
        <f t="shared" si="15"/>
        <v>0</v>
      </c>
      <c r="AI18" s="25">
        <f t="shared" si="16"/>
        <v>0</v>
      </c>
      <c r="AJ18" s="16">
        <f t="shared" si="30"/>
        <v>0</v>
      </c>
      <c r="AK18" s="23">
        <f t="shared" si="31"/>
        <v>0</v>
      </c>
      <c r="AL18" s="25">
        <f t="shared" si="32"/>
        <v>0</v>
      </c>
      <c r="AM18" s="18">
        <v>0</v>
      </c>
      <c r="AN18" s="23">
        <f t="shared" si="33"/>
        <v>0</v>
      </c>
      <c r="AO18" s="24">
        <f t="shared" si="33"/>
        <v>0</v>
      </c>
      <c r="AP18" s="16">
        <f t="shared" si="17"/>
        <v>0</v>
      </c>
      <c r="AQ18" s="23">
        <f t="shared" si="18"/>
        <v>0</v>
      </c>
      <c r="AR18" s="25">
        <f t="shared" si="19"/>
        <v>0</v>
      </c>
      <c r="AS18" s="18">
        <f t="shared" si="34"/>
        <v>0</v>
      </c>
      <c r="AT18" s="23">
        <f t="shared" si="35"/>
        <v>0</v>
      </c>
      <c r="AU18" s="24">
        <f t="shared" si="36"/>
        <v>0</v>
      </c>
      <c r="AV18" s="16">
        <f t="shared" si="20"/>
        <v>32</v>
      </c>
      <c r="AW18" s="23">
        <f t="shared" si="21"/>
        <v>32</v>
      </c>
      <c r="AX18" s="25">
        <f t="shared" si="22"/>
        <v>32</v>
      </c>
      <c r="AY18" s="45" t="s">
        <v>32</v>
      </c>
      <c r="AZ18" s="18">
        <f t="shared" si="23"/>
        <v>3200</v>
      </c>
      <c r="BA18" s="23">
        <f t="shared" si="24"/>
        <v>3200</v>
      </c>
      <c r="BB18" s="24">
        <f t="shared" si="25"/>
        <v>3200</v>
      </c>
      <c r="BC18" s="16">
        <f t="shared" si="37"/>
        <v>32000</v>
      </c>
      <c r="BD18" s="23">
        <f t="shared" si="38"/>
        <v>32000</v>
      </c>
      <c r="BE18" s="25">
        <f t="shared" si="39"/>
        <v>32000</v>
      </c>
      <c r="BF18" s="16">
        <v>33</v>
      </c>
      <c r="BG18" s="23">
        <f t="shared" si="0"/>
        <v>33</v>
      </c>
      <c r="BH18" s="25">
        <f t="shared" si="1"/>
        <v>33</v>
      </c>
      <c r="BI18" s="16">
        <v>100</v>
      </c>
      <c r="BJ18" s="18">
        <v>100</v>
      </c>
      <c r="BK18" s="19">
        <v>100</v>
      </c>
      <c r="BL18" s="16">
        <v>27</v>
      </c>
      <c r="BM18" s="23">
        <f t="shared" si="2"/>
        <v>27</v>
      </c>
      <c r="BN18" s="25">
        <f t="shared" si="3"/>
        <v>27</v>
      </c>
      <c r="BO18" s="18">
        <v>100</v>
      </c>
      <c r="BP18" s="18">
        <v>100</v>
      </c>
      <c r="BQ18" s="26">
        <v>100</v>
      </c>
      <c r="BR18" s="14"/>
      <c r="BS18" s="12"/>
      <c r="BT18" s="15"/>
      <c r="BU18" s="45" t="s">
        <v>32</v>
      </c>
      <c r="BV18" s="11"/>
      <c r="BW18" s="11"/>
      <c r="BX18" s="20"/>
      <c r="BY18" s="14"/>
      <c r="BZ18" s="12"/>
      <c r="CA18" s="15"/>
      <c r="CB18" s="11"/>
      <c r="CC18" s="11"/>
      <c r="CD18" s="20"/>
      <c r="CE18" s="14"/>
      <c r="CF18" s="12"/>
      <c r="CG18" s="15"/>
    </row>
    <row r="19" spans="1:85" x14ac:dyDescent="0.25">
      <c r="A19" s="21" t="s">
        <v>33</v>
      </c>
      <c r="B19" s="18">
        <v>100</v>
      </c>
      <c r="C19" s="18">
        <v>100</v>
      </c>
      <c r="D19" s="26">
        <v>100</v>
      </c>
      <c r="E19" s="16">
        <f t="shared" si="26"/>
        <v>47</v>
      </c>
      <c r="F19" s="23">
        <f t="shared" si="26"/>
        <v>47</v>
      </c>
      <c r="G19" s="24">
        <f t="shared" si="26"/>
        <v>47</v>
      </c>
      <c r="H19" s="16">
        <f>E19*B19</f>
        <v>4700</v>
      </c>
      <c r="I19" s="23">
        <f t="shared" ref="H19:J27" si="40">F19*C19</f>
        <v>4700</v>
      </c>
      <c r="J19" s="25">
        <f t="shared" si="40"/>
        <v>4700</v>
      </c>
      <c r="K19" s="18">
        <v>11</v>
      </c>
      <c r="L19" s="23">
        <f t="shared" si="7"/>
        <v>11</v>
      </c>
      <c r="M19" s="24">
        <f t="shared" si="7"/>
        <v>11</v>
      </c>
      <c r="N19" s="16">
        <f t="shared" si="8"/>
        <v>1100</v>
      </c>
      <c r="O19" s="23">
        <f t="shared" si="9"/>
        <v>1100</v>
      </c>
      <c r="P19" s="25">
        <f t="shared" si="10"/>
        <v>1100</v>
      </c>
      <c r="Q19" s="18">
        <v>100</v>
      </c>
      <c r="R19" s="23">
        <v>100</v>
      </c>
      <c r="S19" s="24">
        <v>100</v>
      </c>
      <c r="T19" s="16">
        <v>36</v>
      </c>
      <c r="U19" s="23">
        <f t="shared" si="27"/>
        <v>36</v>
      </c>
      <c r="V19" s="25">
        <f t="shared" si="28"/>
        <v>36</v>
      </c>
      <c r="W19" s="16">
        <f t="shared" si="11"/>
        <v>3600</v>
      </c>
      <c r="X19" s="23">
        <f t="shared" si="12"/>
        <v>3600</v>
      </c>
      <c r="Y19" s="25">
        <f t="shared" si="13"/>
        <v>3600</v>
      </c>
      <c r="Z19" s="21" t="s">
        <v>33</v>
      </c>
      <c r="AA19" s="16">
        <v>100</v>
      </c>
      <c r="AB19" s="23">
        <v>100</v>
      </c>
      <c r="AC19" s="25">
        <v>100</v>
      </c>
      <c r="AD19" s="18">
        <v>1</v>
      </c>
      <c r="AE19" s="23">
        <f t="shared" si="29"/>
        <v>1</v>
      </c>
      <c r="AF19" s="24">
        <f t="shared" si="29"/>
        <v>1</v>
      </c>
      <c r="AG19" s="16">
        <f t="shared" si="14"/>
        <v>100</v>
      </c>
      <c r="AH19" s="23">
        <f t="shared" si="15"/>
        <v>100</v>
      </c>
      <c r="AI19" s="25">
        <f t="shared" si="16"/>
        <v>100</v>
      </c>
      <c r="AJ19" s="16">
        <f t="shared" si="30"/>
        <v>1000</v>
      </c>
      <c r="AK19" s="23">
        <f t="shared" si="31"/>
        <v>1000</v>
      </c>
      <c r="AL19" s="25">
        <f t="shared" si="32"/>
        <v>1000</v>
      </c>
      <c r="AM19" s="18">
        <v>0</v>
      </c>
      <c r="AN19" s="23">
        <f t="shared" si="33"/>
        <v>0</v>
      </c>
      <c r="AO19" s="24">
        <f t="shared" si="33"/>
        <v>0</v>
      </c>
      <c r="AP19" s="16">
        <f t="shared" si="17"/>
        <v>0</v>
      </c>
      <c r="AQ19" s="23">
        <f t="shared" si="18"/>
        <v>0</v>
      </c>
      <c r="AR19" s="25">
        <f t="shared" si="19"/>
        <v>0</v>
      </c>
      <c r="AS19" s="18">
        <f t="shared" si="34"/>
        <v>0</v>
      </c>
      <c r="AT19" s="23">
        <f t="shared" si="35"/>
        <v>0</v>
      </c>
      <c r="AU19" s="24">
        <f t="shared" si="36"/>
        <v>0</v>
      </c>
      <c r="AV19" s="16">
        <f>E19-AD19-AM19</f>
        <v>46</v>
      </c>
      <c r="AW19" s="23">
        <f t="shared" si="21"/>
        <v>46</v>
      </c>
      <c r="AX19" s="25">
        <f t="shared" si="22"/>
        <v>46</v>
      </c>
      <c r="AY19" s="40" t="s">
        <v>33</v>
      </c>
      <c r="AZ19" s="18">
        <f t="shared" si="23"/>
        <v>4600</v>
      </c>
      <c r="BA19" s="23">
        <f t="shared" si="24"/>
        <v>4600</v>
      </c>
      <c r="BB19" s="24">
        <f t="shared" si="25"/>
        <v>4600</v>
      </c>
      <c r="BC19" s="16">
        <f t="shared" si="37"/>
        <v>46000</v>
      </c>
      <c r="BD19" s="23">
        <f t="shared" si="38"/>
        <v>46000</v>
      </c>
      <c r="BE19" s="25">
        <f t="shared" si="39"/>
        <v>46000</v>
      </c>
      <c r="BF19" s="14"/>
      <c r="BG19" s="12"/>
      <c r="BH19" s="15"/>
      <c r="BI19" s="14"/>
      <c r="BJ19" s="11"/>
      <c r="BK19" s="17"/>
      <c r="BL19" s="14"/>
      <c r="BM19" s="12"/>
      <c r="BN19" s="15"/>
      <c r="BO19" s="11"/>
      <c r="BP19" s="11"/>
      <c r="BQ19" s="20"/>
      <c r="BR19" s="14"/>
      <c r="BS19" s="12"/>
      <c r="BT19" s="15"/>
      <c r="BU19" s="40" t="s">
        <v>33</v>
      </c>
      <c r="BV19" s="11"/>
      <c r="BW19" s="11"/>
      <c r="BX19" s="20"/>
      <c r="BY19" s="14"/>
      <c r="BZ19" s="12"/>
      <c r="CA19" s="15"/>
      <c r="CB19" s="11"/>
      <c r="CC19" s="11"/>
      <c r="CD19" s="20"/>
      <c r="CE19" s="14"/>
      <c r="CF19" s="12"/>
      <c r="CG19" s="15"/>
    </row>
    <row r="20" spans="1:85" x14ac:dyDescent="0.25">
      <c r="A20" s="10" t="s">
        <v>34</v>
      </c>
      <c r="B20" s="18">
        <v>100</v>
      </c>
      <c r="C20" s="18">
        <v>100</v>
      </c>
      <c r="D20" s="26">
        <v>100</v>
      </c>
      <c r="E20" s="16">
        <f t="shared" si="26"/>
        <v>38</v>
      </c>
      <c r="F20" s="23">
        <f t="shared" si="26"/>
        <v>38</v>
      </c>
      <c r="G20" s="24">
        <f t="shared" si="26"/>
        <v>38</v>
      </c>
      <c r="H20" s="16">
        <f t="shared" si="40"/>
        <v>3800</v>
      </c>
      <c r="I20" s="23">
        <f>F20*C20</f>
        <v>3800</v>
      </c>
      <c r="J20" s="25">
        <f t="shared" si="40"/>
        <v>3800</v>
      </c>
      <c r="K20" s="18">
        <v>11</v>
      </c>
      <c r="L20" s="23">
        <f t="shared" si="7"/>
        <v>11</v>
      </c>
      <c r="M20" s="24">
        <f t="shared" si="7"/>
        <v>11</v>
      </c>
      <c r="N20" s="16">
        <f t="shared" si="8"/>
        <v>1100</v>
      </c>
      <c r="O20" s="23">
        <f t="shared" si="9"/>
        <v>1100</v>
      </c>
      <c r="P20" s="25">
        <f t="shared" si="10"/>
        <v>1100</v>
      </c>
      <c r="Q20" s="18">
        <v>100</v>
      </c>
      <c r="R20" s="23">
        <v>100</v>
      </c>
      <c r="S20" s="24">
        <v>100</v>
      </c>
      <c r="T20" s="16">
        <v>27</v>
      </c>
      <c r="U20" s="23">
        <f t="shared" si="27"/>
        <v>27</v>
      </c>
      <c r="V20" s="25">
        <f t="shared" si="28"/>
        <v>27</v>
      </c>
      <c r="W20" s="16">
        <f t="shared" si="11"/>
        <v>2700</v>
      </c>
      <c r="X20" s="23">
        <f t="shared" si="12"/>
        <v>2700</v>
      </c>
      <c r="Y20" s="25">
        <f t="shared" si="13"/>
        <v>2700</v>
      </c>
      <c r="Z20" s="10" t="s">
        <v>34</v>
      </c>
      <c r="AA20" s="16">
        <v>100</v>
      </c>
      <c r="AB20" s="23">
        <v>100</v>
      </c>
      <c r="AC20" s="25">
        <v>100</v>
      </c>
      <c r="AD20" s="18">
        <v>0</v>
      </c>
      <c r="AE20" s="23">
        <f t="shared" si="29"/>
        <v>0</v>
      </c>
      <c r="AF20" s="24">
        <f t="shared" si="29"/>
        <v>0</v>
      </c>
      <c r="AG20" s="16">
        <f t="shared" si="14"/>
        <v>0</v>
      </c>
      <c r="AH20" s="23">
        <f t="shared" si="15"/>
        <v>0</v>
      </c>
      <c r="AI20" s="25">
        <f t="shared" si="16"/>
        <v>0</v>
      </c>
      <c r="AJ20" s="16">
        <f t="shared" si="30"/>
        <v>0</v>
      </c>
      <c r="AK20" s="23">
        <f t="shared" si="31"/>
        <v>0</v>
      </c>
      <c r="AL20" s="25">
        <f t="shared" si="32"/>
        <v>0</v>
      </c>
      <c r="AM20" s="18">
        <v>1</v>
      </c>
      <c r="AN20" s="23">
        <f t="shared" si="33"/>
        <v>1</v>
      </c>
      <c r="AO20" s="24">
        <f t="shared" si="33"/>
        <v>1</v>
      </c>
      <c r="AP20" s="16">
        <f t="shared" si="17"/>
        <v>100</v>
      </c>
      <c r="AQ20" s="23">
        <f t="shared" si="18"/>
        <v>100</v>
      </c>
      <c r="AR20" s="25">
        <f t="shared" si="19"/>
        <v>100</v>
      </c>
      <c r="AS20" s="18">
        <f t="shared" si="34"/>
        <v>1000</v>
      </c>
      <c r="AT20" s="23">
        <f t="shared" si="35"/>
        <v>1000</v>
      </c>
      <c r="AU20" s="24">
        <f t="shared" si="36"/>
        <v>1000</v>
      </c>
      <c r="AV20" s="16">
        <f t="shared" si="20"/>
        <v>37</v>
      </c>
      <c r="AW20" s="23">
        <f t="shared" si="21"/>
        <v>37</v>
      </c>
      <c r="AX20" s="25">
        <f t="shared" si="22"/>
        <v>37</v>
      </c>
      <c r="AY20" s="45" t="s">
        <v>34</v>
      </c>
      <c r="AZ20" s="18">
        <f t="shared" si="23"/>
        <v>3700</v>
      </c>
      <c r="BA20" s="23">
        <f t="shared" si="24"/>
        <v>3700</v>
      </c>
      <c r="BB20" s="24">
        <f t="shared" si="25"/>
        <v>3700</v>
      </c>
      <c r="BC20" s="16">
        <f t="shared" si="37"/>
        <v>37000</v>
      </c>
      <c r="BD20" s="23">
        <f t="shared" si="38"/>
        <v>37000</v>
      </c>
      <c r="BE20" s="25">
        <f t="shared" si="39"/>
        <v>37000</v>
      </c>
      <c r="BF20" s="14"/>
      <c r="BG20" s="12"/>
      <c r="BH20" s="15"/>
      <c r="BI20" s="14"/>
      <c r="BJ20" s="11"/>
      <c r="BK20" s="17"/>
      <c r="BL20" s="14"/>
      <c r="BM20" s="12"/>
      <c r="BN20" s="15"/>
      <c r="BO20" s="11"/>
      <c r="BP20" s="11"/>
      <c r="BQ20" s="20"/>
      <c r="BR20" s="14"/>
      <c r="BS20" s="12"/>
      <c r="BT20" s="15"/>
      <c r="BU20" s="45" t="s">
        <v>34</v>
      </c>
      <c r="BV20" s="11"/>
      <c r="BW20" s="11"/>
      <c r="BX20" s="20"/>
      <c r="BY20" s="14"/>
      <c r="BZ20" s="12"/>
      <c r="CA20" s="15"/>
      <c r="CB20" s="11"/>
      <c r="CC20" s="11"/>
      <c r="CD20" s="20"/>
      <c r="CE20" s="14"/>
      <c r="CF20" s="12"/>
      <c r="CG20" s="15"/>
    </row>
    <row r="21" spans="1:85" x14ac:dyDescent="0.25">
      <c r="A21" s="10" t="s">
        <v>35</v>
      </c>
      <c r="B21" s="18">
        <v>100</v>
      </c>
      <c r="C21" s="18">
        <v>100</v>
      </c>
      <c r="D21" s="26">
        <v>100</v>
      </c>
      <c r="E21" s="16">
        <f>SUM(K21,T21)</f>
        <v>35</v>
      </c>
      <c r="F21" s="23">
        <f t="shared" si="26"/>
        <v>35</v>
      </c>
      <c r="G21" s="24">
        <f t="shared" si="26"/>
        <v>35</v>
      </c>
      <c r="H21" s="16">
        <f t="shared" si="40"/>
        <v>3500</v>
      </c>
      <c r="I21" s="23">
        <f t="shared" si="40"/>
        <v>3500</v>
      </c>
      <c r="J21" s="25">
        <f t="shared" si="40"/>
        <v>3500</v>
      </c>
      <c r="K21" s="18">
        <v>2</v>
      </c>
      <c r="L21" s="23">
        <f t="shared" si="7"/>
        <v>2</v>
      </c>
      <c r="M21" s="24">
        <f t="shared" si="7"/>
        <v>2</v>
      </c>
      <c r="N21" s="16">
        <f t="shared" si="8"/>
        <v>200</v>
      </c>
      <c r="O21" s="23">
        <f t="shared" si="9"/>
        <v>200</v>
      </c>
      <c r="P21" s="25">
        <f t="shared" si="10"/>
        <v>200</v>
      </c>
      <c r="Q21" s="18">
        <v>100</v>
      </c>
      <c r="R21" s="23">
        <v>100</v>
      </c>
      <c r="S21" s="24">
        <v>100</v>
      </c>
      <c r="T21" s="16">
        <v>33</v>
      </c>
      <c r="U21" s="23">
        <f t="shared" si="27"/>
        <v>33</v>
      </c>
      <c r="V21" s="25">
        <f t="shared" si="28"/>
        <v>33</v>
      </c>
      <c r="W21" s="16">
        <f t="shared" si="11"/>
        <v>3300</v>
      </c>
      <c r="X21" s="23">
        <f t="shared" si="12"/>
        <v>3300</v>
      </c>
      <c r="Y21" s="25">
        <f t="shared" si="13"/>
        <v>3300</v>
      </c>
      <c r="Z21" s="10" t="s">
        <v>35</v>
      </c>
      <c r="AA21" s="16">
        <v>100</v>
      </c>
      <c r="AB21" s="23">
        <v>100</v>
      </c>
      <c r="AC21" s="25">
        <v>100</v>
      </c>
      <c r="AD21" s="18">
        <v>0</v>
      </c>
      <c r="AE21" s="23">
        <f t="shared" si="29"/>
        <v>0</v>
      </c>
      <c r="AF21" s="24">
        <f t="shared" si="29"/>
        <v>0</v>
      </c>
      <c r="AG21" s="16">
        <f t="shared" si="14"/>
        <v>0</v>
      </c>
      <c r="AH21" s="23">
        <f t="shared" si="15"/>
        <v>0</v>
      </c>
      <c r="AI21" s="25">
        <f t="shared" si="16"/>
        <v>0</v>
      </c>
      <c r="AJ21" s="16">
        <f t="shared" si="30"/>
        <v>0</v>
      </c>
      <c r="AK21" s="23">
        <f t="shared" si="31"/>
        <v>0</v>
      </c>
      <c r="AL21" s="25">
        <f t="shared" si="32"/>
        <v>0</v>
      </c>
      <c r="AM21" s="18">
        <v>1</v>
      </c>
      <c r="AN21" s="23">
        <f t="shared" si="33"/>
        <v>1</v>
      </c>
      <c r="AO21" s="24">
        <f t="shared" si="33"/>
        <v>1</v>
      </c>
      <c r="AP21" s="16">
        <f t="shared" si="17"/>
        <v>100</v>
      </c>
      <c r="AQ21" s="23">
        <f t="shared" si="18"/>
        <v>100</v>
      </c>
      <c r="AR21" s="25">
        <f t="shared" si="19"/>
        <v>100</v>
      </c>
      <c r="AS21" s="18">
        <f t="shared" si="34"/>
        <v>1000</v>
      </c>
      <c r="AT21" s="23">
        <f t="shared" si="35"/>
        <v>1000</v>
      </c>
      <c r="AU21" s="24">
        <f t="shared" si="36"/>
        <v>1000</v>
      </c>
      <c r="AV21" s="16">
        <f t="shared" si="20"/>
        <v>34</v>
      </c>
      <c r="AW21" s="23">
        <f t="shared" si="21"/>
        <v>34</v>
      </c>
      <c r="AX21" s="25">
        <f t="shared" si="22"/>
        <v>34</v>
      </c>
      <c r="AY21" s="45" t="s">
        <v>35</v>
      </c>
      <c r="AZ21" s="18">
        <f t="shared" si="23"/>
        <v>3400</v>
      </c>
      <c r="BA21" s="23">
        <f t="shared" si="24"/>
        <v>3400</v>
      </c>
      <c r="BB21" s="24">
        <f t="shared" si="25"/>
        <v>3400</v>
      </c>
      <c r="BC21" s="16">
        <f t="shared" si="37"/>
        <v>34000</v>
      </c>
      <c r="BD21" s="23">
        <f t="shared" si="38"/>
        <v>34000</v>
      </c>
      <c r="BE21" s="25">
        <f t="shared" si="39"/>
        <v>34000</v>
      </c>
      <c r="BF21" s="14"/>
      <c r="BG21" s="12"/>
      <c r="BH21" s="15"/>
      <c r="BI21" s="14"/>
      <c r="BJ21" s="11"/>
      <c r="BK21" s="17"/>
      <c r="BL21" s="14"/>
      <c r="BM21" s="12"/>
      <c r="BN21" s="15"/>
      <c r="BO21" s="11"/>
      <c r="BP21" s="11"/>
      <c r="BQ21" s="20"/>
      <c r="BR21" s="14"/>
      <c r="BS21" s="12"/>
      <c r="BT21" s="15"/>
      <c r="BU21" s="45" t="s">
        <v>35</v>
      </c>
      <c r="BV21" s="11"/>
      <c r="BW21" s="11"/>
      <c r="BX21" s="20"/>
      <c r="BY21" s="14"/>
      <c r="BZ21" s="12"/>
      <c r="CA21" s="15"/>
      <c r="CB21" s="11"/>
      <c r="CC21" s="11"/>
      <c r="CD21" s="20"/>
      <c r="CE21" s="14"/>
      <c r="CF21" s="12"/>
      <c r="CG21" s="15"/>
    </row>
    <row r="22" spans="1:85" x14ac:dyDescent="0.25">
      <c r="A22" s="10" t="s">
        <v>36</v>
      </c>
      <c r="B22" s="18">
        <v>100</v>
      </c>
      <c r="C22" s="18">
        <v>100</v>
      </c>
      <c r="D22" s="26">
        <v>100</v>
      </c>
      <c r="E22" s="16">
        <f t="shared" si="26"/>
        <v>144</v>
      </c>
      <c r="F22" s="23">
        <f t="shared" si="26"/>
        <v>144</v>
      </c>
      <c r="G22" s="24">
        <f t="shared" si="26"/>
        <v>144</v>
      </c>
      <c r="H22" s="16">
        <f t="shared" si="40"/>
        <v>14400</v>
      </c>
      <c r="I22" s="23">
        <f t="shared" si="40"/>
        <v>14400</v>
      </c>
      <c r="J22" s="25">
        <f t="shared" si="40"/>
        <v>14400</v>
      </c>
      <c r="K22" s="18">
        <v>57</v>
      </c>
      <c r="L22" s="23">
        <f>K22</f>
        <v>57</v>
      </c>
      <c r="M22" s="24">
        <f t="shared" ref="M22:M27" si="41">L22</f>
        <v>57</v>
      </c>
      <c r="N22" s="16">
        <f t="shared" si="8"/>
        <v>5700</v>
      </c>
      <c r="O22" s="23">
        <f t="shared" si="9"/>
        <v>5700</v>
      </c>
      <c r="P22" s="25">
        <f t="shared" si="10"/>
        <v>5700</v>
      </c>
      <c r="Q22" s="18">
        <v>100</v>
      </c>
      <c r="R22" s="23">
        <v>100</v>
      </c>
      <c r="S22" s="24">
        <v>100</v>
      </c>
      <c r="T22" s="16">
        <v>87</v>
      </c>
      <c r="U22" s="23">
        <f t="shared" si="27"/>
        <v>87</v>
      </c>
      <c r="V22" s="25">
        <f t="shared" si="28"/>
        <v>87</v>
      </c>
      <c r="W22" s="16">
        <f t="shared" si="11"/>
        <v>8700</v>
      </c>
      <c r="X22" s="23">
        <f t="shared" si="12"/>
        <v>8700</v>
      </c>
      <c r="Y22" s="25">
        <f t="shared" si="13"/>
        <v>8700</v>
      </c>
      <c r="Z22" s="10" t="s">
        <v>36</v>
      </c>
      <c r="AA22" s="16">
        <v>100</v>
      </c>
      <c r="AB22" s="23">
        <v>100</v>
      </c>
      <c r="AC22" s="25">
        <v>100</v>
      </c>
      <c r="AD22" s="18">
        <v>2</v>
      </c>
      <c r="AE22" s="23">
        <f t="shared" si="29"/>
        <v>2</v>
      </c>
      <c r="AF22" s="24">
        <f t="shared" si="29"/>
        <v>2</v>
      </c>
      <c r="AG22" s="16">
        <f t="shared" si="14"/>
        <v>200</v>
      </c>
      <c r="AH22" s="23">
        <f t="shared" si="15"/>
        <v>200</v>
      </c>
      <c r="AI22" s="25">
        <f t="shared" si="16"/>
        <v>200</v>
      </c>
      <c r="AJ22" s="16">
        <f t="shared" si="30"/>
        <v>2000</v>
      </c>
      <c r="AK22" s="23">
        <f t="shared" si="31"/>
        <v>2000</v>
      </c>
      <c r="AL22" s="25">
        <f t="shared" si="32"/>
        <v>2000</v>
      </c>
      <c r="AM22" s="18">
        <v>1</v>
      </c>
      <c r="AN22" s="23">
        <f t="shared" si="33"/>
        <v>1</v>
      </c>
      <c r="AO22" s="24">
        <f t="shared" si="33"/>
        <v>1</v>
      </c>
      <c r="AP22" s="16">
        <f t="shared" si="17"/>
        <v>100</v>
      </c>
      <c r="AQ22" s="23">
        <f t="shared" si="18"/>
        <v>100</v>
      </c>
      <c r="AR22" s="25">
        <f t="shared" si="19"/>
        <v>100</v>
      </c>
      <c r="AS22" s="18">
        <f t="shared" si="34"/>
        <v>1000</v>
      </c>
      <c r="AT22" s="23">
        <f t="shared" si="35"/>
        <v>1000</v>
      </c>
      <c r="AU22" s="24">
        <f t="shared" si="36"/>
        <v>1000</v>
      </c>
      <c r="AV22" s="16">
        <f t="shared" si="20"/>
        <v>141</v>
      </c>
      <c r="AW22" s="23">
        <f t="shared" si="21"/>
        <v>141</v>
      </c>
      <c r="AX22" s="25">
        <f t="shared" si="22"/>
        <v>141</v>
      </c>
      <c r="AY22" s="45" t="s">
        <v>36</v>
      </c>
      <c r="AZ22" s="18">
        <f t="shared" si="23"/>
        <v>14100</v>
      </c>
      <c r="BA22" s="23">
        <f t="shared" si="24"/>
        <v>14100</v>
      </c>
      <c r="BB22" s="24">
        <f t="shared" si="25"/>
        <v>14100</v>
      </c>
      <c r="BC22" s="16">
        <f t="shared" si="37"/>
        <v>141000</v>
      </c>
      <c r="BD22" s="23">
        <f t="shared" si="38"/>
        <v>141000</v>
      </c>
      <c r="BE22" s="25">
        <f t="shared" si="39"/>
        <v>141000</v>
      </c>
      <c r="BF22" s="14"/>
      <c r="BG22" s="12"/>
      <c r="BH22" s="15"/>
      <c r="BI22" s="14"/>
      <c r="BJ22" s="11"/>
      <c r="BK22" s="17"/>
      <c r="BL22" s="14"/>
      <c r="BM22" s="12"/>
      <c r="BN22" s="15"/>
      <c r="BO22" s="11"/>
      <c r="BP22" s="11"/>
      <c r="BQ22" s="20"/>
      <c r="BR22" s="14"/>
      <c r="BS22" s="12"/>
      <c r="BT22" s="15"/>
      <c r="BU22" s="45" t="s">
        <v>36</v>
      </c>
      <c r="BV22" s="11"/>
      <c r="BW22" s="11"/>
      <c r="BX22" s="20"/>
      <c r="BY22" s="14"/>
      <c r="BZ22" s="12"/>
      <c r="CA22" s="15"/>
      <c r="CB22" s="11"/>
      <c r="CC22" s="11"/>
      <c r="CD22" s="20"/>
      <c r="CE22" s="14"/>
      <c r="CF22" s="12"/>
      <c r="CG22" s="15"/>
    </row>
    <row r="23" spans="1:85" x14ac:dyDescent="0.25">
      <c r="A23" s="10" t="s">
        <v>37</v>
      </c>
      <c r="B23" s="18">
        <v>100</v>
      </c>
      <c r="C23" s="18">
        <v>100</v>
      </c>
      <c r="D23" s="26">
        <v>100</v>
      </c>
      <c r="E23" s="16">
        <f t="shared" si="26"/>
        <v>136</v>
      </c>
      <c r="F23" s="23">
        <f t="shared" si="26"/>
        <v>136</v>
      </c>
      <c r="G23" s="24">
        <f t="shared" si="26"/>
        <v>136</v>
      </c>
      <c r="H23" s="16">
        <f t="shared" si="40"/>
        <v>13600</v>
      </c>
      <c r="I23" s="23">
        <f t="shared" si="40"/>
        <v>13600</v>
      </c>
      <c r="J23" s="25">
        <f t="shared" si="40"/>
        <v>13600</v>
      </c>
      <c r="K23" s="18">
        <v>31</v>
      </c>
      <c r="L23" s="23">
        <f t="shared" ref="L23:L27" si="42">K23</f>
        <v>31</v>
      </c>
      <c r="M23" s="24">
        <f t="shared" si="41"/>
        <v>31</v>
      </c>
      <c r="N23" s="16">
        <f t="shared" si="8"/>
        <v>3100</v>
      </c>
      <c r="O23" s="23">
        <f t="shared" si="9"/>
        <v>3100</v>
      </c>
      <c r="P23" s="25">
        <f t="shared" si="10"/>
        <v>3100</v>
      </c>
      <c r="Q23" s="18">
        <v>100</v>
      </c>
      <c r="R23" s="23">
        <v>100</v>
      </c>
      <c r="S23" s="24">
        <v>100</v>
      </c>
      <c r="T23" s="16">
        <v>105</v>
      </c>
      <c r="U23" s="23">
        <f t="shared" si="27"/>
        <v>105</v>
      </c>
      <c r="V23" s="25">
        <f t="shared" si="28"/>
        <v>105</v>
      </c>
      <c r="W23" s="16">
        <f t="shared" si="11"/>
        <v>10500</v>
      </c>
      <c r="X23" s="23">
        <f t="shared" si="12"/>
        <v>10500</v>
      </c>
      <c r="Y23" s="25">
        <f t="shared" si="13"/>
        <v>10500</v>
      </c>
      <c r="Z23" s="10" t="s">
        <v>37</v>
      </c>
      <c r="AA23" s="16">
        <v>100</v>
      </c>
      <c r="AB23" s="23">
        <v>100</v>
      </c>
      <c r="AC23" s="25">
        <v>100</v>
      </c>
      <c r="AD23" s="18">
        <v>2</v>
      </c>
      <c r="AE23" s="23">
        <f t="shared" si="29"/>
        <v>2</v>
      </c>
      <c r="AF23" s="24">
        <f t="shared" si="29"/>
        <v>2</v>
      </c>
      <c r="AG23" s="16">
        <f t="shared" si="14"/>
        <v>200</v>
      </c>
      <c r="AH23" s="23">
        <f t="shared" si="15"/>
        <v>200</v>
      </c>
      <c r="AI23" s="25">
        <f t="shared" si="16"/>
        <v>200</v>
      </c>
      <c r="AJ23" s="16">
        <f t="shared" ref="AJ23:AL24" si="43">SUM(AG23*12)</f>
        <v>2400</v>
      </c>
      <c r="AK23" s="23">
        <f t="shared" si="43"/>
        <v>2400</v>
      </c>
      <c r="AL23" s="25">
        <f t="shared" si="43"/>
        <v>2400</v>
      </c>
      <c r="AM23" s="18">
        <v>0</v>
      </c>
      <c r="AN23" s="23">
        <f t="shared" si="33"/>
        <v>0</v>
      </c>
      <c r="AO23" s="24">
        <f t="shared" si="33"/>
        <v>0</v>
      </c>
      <c r="AP23" s="16">
        <f t="shared" si="17"/>
        <v>0</v>
      </c>
      <c r="AQ23" s="23">
        <f t="shared" si="18"/>
        <v>0</v>
      </c>
      <c r="AR23" s="25">
        <f t="shared" si="19"/>
        <v>0</v>
      </c>
      <c r="AS23" s="18">
        <f t="shared" ref="AS23:AU24" si="44">SUM(AP23*12)</f>
        <v>0</v>
      </c>
      <c r="AT23" s="23">
        <f t="shared" si="44"/>
        <v>0</v>
      </c>
      <c r="AU23" s="24">
        <f t="shared" si="44"/>
        <v>0</v>
      </c>
      <c r="AV23" s="16">
        <f t="shared" si="20"/>
        <v>134</v>
      </c>
      <c r="AW23" s="23">
        <f t="shared" si="21"/>
        <v>134</v>
      </c>
      <c r="AX23" s="25">
        <f t="shared" si="22"/>
        <v>134</v>
      </c>
      <c r="AY23" s="45" t="s">
        <v>37</v>
      </c>
      <c r="AZ23" s="18">
        <f t="shared" si="23"/>
        <v>13400</v>
      </c>
      <c r="BA23" s="23">
        <f t="shared" si="24"/>
        <v>13400</v>
      </c>
      <c r="BB23" s="24">
        <f t="shared" si="25"/>
        <v>13400</v>
      </c>
      <c r="BC23" s="16">
        <f t="shared" ref="BC23:BE24" si="45">AZ23*12</f>
        <v>160800</v>
      </c>
      <c r="BD23" s="23">
        <f t="shared" si="45"/>
        <v>160800</v>
      </c>
      <c r="BE23" s="25">
        <f t="shared" si="45"/>
        <v>160800</v>
      </c>
      <c r="BF23" s="14"/>
      <c r="BG23" s="12"/>
      <c r="BH23" s="15"/>
      <c r="BI23" s="14"/>
      <c r="BJ23" s="11"/>
      <c r="BK23" s="17"/>
      <c r="BL23" s="14"/>
      <c r="BM23" s="12"/>
      <c r="BN23" s="15"/>
      <c r="BO23" s="11"/>
      <c r="BP23" s="11"/>
      <c r="BQ23" s="20"/>
      <c r="BR23" s="14"/>
      <c r="BS23" s="12"/>
      <c r="BT23" s="15"/>
      <c r="BU23" s="45" t="s">
        <v>37</v>
      </c>
      <c r="BV23" s="11"/>
      <c r="BW23" s="11"/>
      <c r="BX23" s="20"/>
      <c r="BY23" s="14"/>
      <c r="BZ23" s="12"/>
      <c r="CA23" s="15"/>
      <c r="CB23" s="11"/>
      <c r="CC23" s="11"/>
      <c r="CD23" s="20"/>
      <c r="CE23" s="14"/>
      <c r="CF23" s="12"/>
      <c r="CG23" s="15"/>
    </row>
    <row r="24" spans="1:85" x14ac:dyDescent="0.25">
      <c r="A24" s="10" t="s">
        <v>38</v>
      </c>
      <c r="B24" s="18">
        <v>100</v>
      </c>
      <c r="C24" s="18">
        <v>100</v>
      </c>
      <c r="D24" s="26">
        <v>100</v>
      </c>
      <c r="E24" s="16">
        <f t="shared" si="26"/>
        <v>98</v>
      </c>
      <c r="F24" s="23">
        <f t="shared" si="26"/>
        <v>98</v>
      </c>
      <c r="G24" s="24">
        <f t="shared" si="26"/>
        <v>98</v>
      </c>
      <c r="H24" s="16">
        <f t="shared" si="40"/>
        <v>9800</v>
      </c>
      <c r="I24" s="23">
        <f t="shared" si="40"/>
        <v>9800</v>
      </c>
      <c r="J24" s="25">
        <f t="shared" si="40"/>
        <v>9800</v>
      </c>
      <c r="K24" s="18">
        <v>13</v>
      </c>
      <c r="L24" s="23">
        <f t="shared" si="42"/>
        <v>13</v>
      </c>
      <c r="M24" s="24">
        <f t="shared" si="41"/>
        <v>13</v>
      </c>
      <c r="N24" s="16">
        <f t="shared" si="8"/>
        <v>1300</v>
      </c>
      <c r="O24" s="23">
        <f t="shared" si="9"/>
        <v>1300</v>
      </c>
      <c r="P24" s="25">
        <f t="shared" si="10"/>
        <v>1300</v>
      </c>
      <c r="Q24" s="18">
        <v>100</v>
      </c>
      <c r="R24" s="23">
        <v>100</v>
      </c>
      <c r="S24" s="24">
        <v>100</v>
      </c>
      <c r="T24" s="16">
        <v>85</v>
      </c>
      <c r="U24" s="23">
        <f t="shared" si="27"/>
        <v>85</v>
      </c>
      <c r="V24" s="25">
        <f t="shared" si="28"/>
        <v>85</v>
      </c>
      <c r="W24" s="16">
        <f t="shared" si="11"/>
        <v>8500</v>
      </c>
      <c r="X24" s="23">
        <f t="shared" si="12"/>
        <v>8500</v>
      </c>
      <c r="Y24" s="25">
        <f t="shared" si="13"/>
        <v>8500</v>
      </c>
      <c r="Z24" s="10" t="s">
        <v>38</v>
      </c>
      <c r="AA24" s="16">
        <v>100</v>
      </c>
      <c r="AB24" s="23">
        <v>100</v>
      </c>
      <c r="AC24" s="25">
        <v>100</v>
      </c>
      <c r="AD24" s="18">
        <v>1</v>
      </c>
      <c r="AE24" s="23">
        <f t="shared" si="29"/>
        <v>1</v>
      </c>
      <c r="AF24" s="24">
        <f t="shared" si="29"/>
        <v>1</v>
      </c>
      <c r="AG24" s="16">
        <f t="shared" si="14"/>
        <v>100</v>
      </c>
      <c r="AH24" s="23">
        <f t="shared" si="15"/>
        <v>100</v>
      </c>
      <c r="AI24" s="25">
        <f t="shared" si="16"/>
        <v>100</v>
      </c>
      <c r="AJ24" s="16">
        <f t="shared" si="43"/>
        <v>1200</v>
      </c>
      <c r="AK24" s="23">
        <f t="shared" si="43"/>
        <v>1200</v>
      </c>
      <c r="AL24" s="25">
        <f t="shared" si="43"/>
        <v>1200</v>
      </c>
      <c r="AM24" s="18">
        <v>0</v>
      </c>
      <c r="AN24" s="23">
        <f t="shared" si="33"/>
        <v>0</v>
      </c>
      <c r="AO24" s="24">
        <f t="shared" si="33"/>
        <v>0</v>
      </c>
      <c r="AP24" s="16">
        <f t="shared" si="17"/>
        <v>0</v>
      </c>
      <c r="AQ24" s="23">
        <f t="shared" si="18"/>
        <v>0</v>
      </c>
      <c r="AR24" s="25">
        <f t="shared" si="19"/>
        <v>0</v>
      </c>
      <c r="AS24" s="18">
        <f t="shared" si="44"/>
        <v>0</v>
      </c>
      <c r="AT24" s="23">
        <f t="shared" si="44"/>
        <v>0</v>
      </c>
      <c r="AU24" s="24">
        <f t="shared" si="44"/>
        <v>0</v>
      </c>
      <c r="AV24" s="16">
        <f t="shared" si="20"/>
        <v>97</v>
      </c>
      <c r="AW24" s="23">
        <f t="shared" si="21"/>
        <v>97</v>
      </c>
      <c r="AX24" s="25">
        <f t="shared" si="22"/>
        <v>97</v>
      </c>
      <c r="AY24" s="45" t="s">
        <v>38</v>
      </c>
      <c r="AZ24" s="18">
        <f t="shared" si="23"/>
        <v>9700</v>
      </c>
      <c r="BA24" s="23">
        <f t="shared" si="24"/>
        <v>9700</v>
      </c>
      <c r="BB24" s="24">
        <f t="shared" si="25"/>
        <v>9700</v>
      </c>
      <c r="BC24" s="16">
        <f t="shared" si="45"/>
        <v>116400</v>
      </c>
      <c r="BD24" s="23">
        <f t="shared" si="45"/>
        <v>116400</v>
      </c>
      <c r="BE24" s="25">
        <f t="shared" si="45"/>
        <v>116400</v>
      </c>
      <c r="BF24" s="14"/>
      <c r="BG24" s="12"/>
      <c r="BH24" s="15"/>
      <c r="BI24" s="14"/>
      <c r="BJ24" s="11"/>
      <c r="BK24" s="17"/>
      <c r="BL24" s="14"/>
      <c r="BM24" s="12"/>
      <c r="BN24" s="15"/>
      <c r="BO24" s="11"/>
      <c r="BP24" s="11"/>
      <c r="BQ24" s="20"/>
      <c r="BR24" s="14"/>
      <c r="BS24" s="12"/>
      <c r="BT24" s="15"/>
      <c r="BU24" s="45" t="s">
        <v>38</v>
      </c>
      <c r="BV24" s="11"/>
      <c r="BW24" s="11"/>
      <c r="BX24" s="20"/>
      <c r="BY24" s="14"/>
      <c r="BZ24" s="12"/>
      <c r="CA24" s="15"/>
      <c r="CB24" s="11"/>
      <c r="CC24" s="11"/>
      <c r="CD24" s="20"/>
      <c r="CE24" s="14"/>
      <c r="CF24" s="12"/>
      <c r="CG24" s="15"/>
    </row>
    <row r="25" spans="1:85" x14ac:dyDescent="0.25">
      <c r="A25" s="10" t="s">
        <v>39</v>
      </c>
      <c r="B25" s="18">
        <v>100</v>
      </c>
      <c r="C25" s="18">
        <v>100</v>
      </c>
      <c r="D25" s="26">
        <v>100</v>
      </c>
      <c r="E25" s="16">
        <f t="shared" si="26"/>
        <v>24</v>
      </c>
      <c r="F25" s="23">
        <f t="shared" si="26"/>
        <v>24</v>
      </c>
      <c r="G25" s="24">
        <f t="shared" si="26"/>
        <v>24</v>
      </c>
      <c r="H25" s="16">
        <f t="shared" si="40"/>
        <v>2400</v>
      </c>
      <c r="I25" s="23">
        <f t="shared" si="40"/>
        <v>2400</v>
      </c>
      <c r="J25" s="25">
        <f t="shared" si="40"/>
        <v>2400</v>
      </c>
      <c r="K25" s="18">
        <v>6</v>
      </c>
      <c r="L25" s="23">
        <f t="shared" si="42"/>
        <v>6</v>
      </c>
      <c r="M25" s="24">
        <f t="shared" si="41"/>
        <v>6</v>
      </c>
      <c r="N25" s="16">
        <f t="shared" si="8"/>
        <v>600</v>
      </c>
      <c r="O25" s="23">
        <f t="shared" si="9"/>
        <v>600</v>
      </c>
      <c r="P25" s="25">
        <f t="shared" si="10"/>
        <v>600</v>
      </c>
      <c r="Q25" s="18">
        <v>100</v>
      </c>
      <c r="R25" s="23">
        <v>100</v>
      </c>
      <c r="S25" s="24">
        <v>100</v>
      </c>
      <c r="T25" s="16">
        <v>18</v>
      </c>
      <c r="U25" s="23">
        <f t="shared" si="27"/>
        <v>18</v>
      </c>
      <c r="V25" s="25">
        <f t="shared" si="28"/>
        <v>18</v>
      </c>
      <c r="W25" s="16">
        <f t="shared" si="11"/>
        <v>1800</v>
      </c>
      <c r="X25" s="23">
        <f t="shared" si="12"/>
        <v>1800</v>
      </c>
      <c r="Y25" s="25">
        <f t="shared" si="13"/>
        <v>1800</v>
      </c>
      <c r="Z25" s="10" t="s">
        <v>39</v>
      </c>
      <c r="AA25" s="16">
        <v>100</v>
      </c>
      <c r="AB25" s="23">
        <v>100</v>
      </c>
      <c r="AC25" s="25">
        <v>100</v>
      </c>
      <c r="AD25" s="18">
        <v>0</v>
      </c>
      <c r="AE25" s="23">
        <f t="shared" si="29"/>
        <v>0</v>
      </c>
      <c r="AF25" s="24">
        <f t="shared" si="29"/>
        <v>0</v>
      </c>
      <c r="AG25" s="16">
        <f t="shared" si="14"/>
        <v>0</v>
      </c>
      <c r="AH25" s="23">
        <f t="shared" si="15"/>
        <v>0</v>
      </c>
      <c r="AI25" s="25">
        <f t="shared" si="16"/>
        <v>0</v>
      </c>
      <c r="AJ25" s="16">
        <f>SUM(AG25*12)</f>
        <v>0</v>
      </c>
      <c r="AK25" s="23">
        <f>SUM(AH25*12)</f>
        <v>0</v>
      </c>
      <c r="AL25" s="25">
        <f>SUM(AI25*12)</f>
        <v>0</v>
      </c>
      <c r="AM25" s="18">
        <v>0</v>
      </c>
      <c r="AN25" s="23">
        <f t="shared" si="33"/>
        <v>0</v>
      </c>
      <c r="AO25" s="24">
        <f t="shared" si="33"/>
        <v>0</v>
      </c>
      <c r="AP25" s="16">
        <f t="shared" si="17"/>
        <v>0</v>
      </c>
      <c r="AQ25" s="23">
        <f t="shared" si="18"/>
        <v>0</v>
      </c>
      <c r="AR25" s="25">
        <f t="shared" si="19"/>
        <v>0</v>
      </c>
      <c r="AS25" s="18">
        <f>SUM(AP25*12)</f>
        <v>0</v>
      </c>
      <c r="AT25" s="23">
        <f>SUM(AQ25*12)</f>
        <v>0</v>
      </c>
      <c r="AU25" s="24">
        <f>SUM(AR25*12)</f>
        <v>0</v>
      </c>
      <c r="AV25" s="16">
        <f t="shared" si="20"/>
        <v>24</v>
      </c>
      <c r="AW25" s="23">
        <f t="shared" si="21"/>
        <v>24</v>
      </c>
      <c r="AX25" s="25">
        <f t="shared" si="22"/>
        <v>24</v>
      </c>
      <c r="AY25" s="45" t="s">
        <v>39</v>
      </c>
      <c r="AZ25" s="18">
        <f>AV25*B25</f>
        <v>2400</v>
      </c>
      <c r="BA25" s="23">
        <f t="shared" si="24"/>
        <v>2400</v>
      </c>
      <c r="BB25" s="24">
        <f t="shared" si="25"/>
        <v>2400</v>
      </c>
      <c r="BC25" s="16">
        <f>AZ25*12</f>
        <v>28800</v>
      </c>
      <c r="BD25" s="23">
        <f>BA25*12</f>
        <v>28800</v>
      </c>
      <c r="BE25" s="25">
        <f>BB25*12</f>
        <v>28800</v>
      </c>
      <c r="BF25" s="14"/>
      <c r="BG25" s="12"/>
      <c r="BH25" s="15"/>
      <c r="BI25" s="14"/>
      <c r="BJ25" s="11"/>
      <c r="BK25" s="17"/>
      <c r="BL25" s="14"/>
      <c r="BM25" s="12"/>
      <c r="BN25" s="15"/>
      <c r="BO25" s="11"/>
      <c r="BP25" s="11"/>
      <c r="BQ25" s="20"/>
      <c r="BR25" s="14"/>
      <c r="BS25" s="12"/>
      <c r="BT25" s="15"/>
      <c r="BU25" s="45" t="s">
        <v>39</v>
      </c>
      <c r="BV25" s="11"/>
      <c r="BW25" s="11"/>
      <c r="BX25" s="20"/>
      <c r="BY25" s="14"/>
      <c r="BZ25" s="12"/>
      <c r="CA25" s="15"/>
      <c r="CB25" s="11"/>
      <c r="CC25" s="11"/>
      <c r="CD25" s="20"/>
      <c r="CE25" s="14"/>
      <c r="CF25" s="12"/>
      <c r="CG25" s="15"/>
    </row>
    <row r="26" spans="1:85" x14ac:dyDescent="0.25">
      <c r="A26" s="10" t="s">
        <v>40</v>
      </c>
      <c r="B26" s="18">
        <v>100</v>
      </c>
      <c r="C26" s="18">
        <v>100</v>
      </c>
      <c r="D26" s="26">
        <v>100</v>
      </c>
      <c r="E26" s="16">
        <f t="shared" si="26"/>
        <v>38</v>
      </c>
      <c r="F26" s="23">
        <f t="shared" si="26"/>
        <v>38</v>
      </c>
      <c r="G26" s="24">
        <f t="shared" si="26"/>
        <v>38</v>
      </c>
      <c r="H26" s="16">
        <f t="shared" si="40"/>
        <v>3800</v>
      </c>
      <c r="I26" s="23">
        <f t="shared" si="40"/>
        <v>3800</v>
      </c>
      <c r="J26" s="25">
        <f t="shared" si="40"/>
        <v>3800</v>
      </c>
      <c r="K26" s="18">
        <v>17</v>
      </c>
      <c r="L26" s="23">
        <f t="shared" si="42"/>
        <v>17</v>
      </c>
      <c r="M26" s="24">
        <f t="shared" si="41"/>
        <v>17</v>
      </c>
      <c r="N26" s="16">
        <f t="shared" si="8"/>
        <v>1700</v>
      </c>
      <c r="O26" s="23">
        <f t="shared" si="9"/>
        <v>1700</v>
      </c>
      <c r="P26" s="25">
        <f t="shared" si="10"/>
        <v>1700</v>
      </c>
      <c r="Q26" s="18">
        <v>100</v>
      </c>
      <c r="R26" s="23">
        <v>100</v>
      </c>
      <c r="S26" s="24">
        <v>100</v>
      </c>
      <c r="T26" s="16">
        <v>21</v>
      </c>
      <c r="U26" s="23">
        <f t="shared" si="27"/>
        <v>21</v>
      </c>
      <c r="V26" s="25">
        <f t="shared" si="28"/>
        <v>21</v>
      </c>
      <c r="W26" s="16">
        <f t="shared" si="11"/>
        <v>2100</v>
      </c>
      <c r="X26" s="23">
        <f t="shared" si="12"/>
        <v>2100</v>
      </c>
      <c r="Y26" s="25">
        <f t="shared" si="13"/>
        <v>2100</v>
      </c>
      <c r="Z26" s="10" t="s">
        <v>40</v>
      </c>
      <c r="AA26" s="16">
        <v>100</v>
      </c>
      <c r="AB26" s="23">
        <v>100</v>
      </c>
      <c r="AC26" s="25">
        <v>100</v>
      </c>
      <c r="AD26" s="18">
        <v>0</v>
      </c>
      <c r="AE26" s="23">
        <f t="shared" si="29"/>
        <v>0</v>
      </c>
      <c r="AF26" s="24">
        <f t="shared" si="29"/>
        <v>0</v>
      </c>
      <c r="AG26" s="16">
        <f t="shared" si="14"/>
        <v>0</v>
      </c>
      <c r="AH26" s="23">
        <f t="shared" si="15"/>
        <v>0</v>
      </c>
      <c r="AI26" s="25">
        <f t="shared" si="16"/>
        <v>0</v>
      </c>
      <c r="AJ26" s="16">
        <f t="shared" si="30"/>
        <v>0</v>
      </c>
      <c r="AK26" s="23">
        <f t="shared" si="31"/>
        <v>0</v>
      </c>
      <c r="AL26" s="25">
        <f t="shared" si="32"/>
        <v>0</v>
      </c>
      <c r="AM26" s="18">
        <v>1</v>
      </c>
      <c r="AN26" s="23">
        <f t="shared" si="33"/>
        <v>1</v>
      </c>
      <c r="AO26" s="24">
        <f t="shared" si="33"/>
        <v>1</v>
      </c>
      <c r="AP26" s="16">
        <f t="shared" si="17"/>
        <v>100</v>
      </c>
      <c r="AQ26" s="23">
        <f t="shared" si="18"/>
        <v>100</v>
      </c>
      <c r="AR26" s="25">
        <f t="shared" si="19"/>
        <v>100</v>
      </c>
      <c r="AS26" s="18">
        <f t="shared" si="34"/>
        <v>1000</v>
      </c>
      <c r="AT26" s="23">
        <f t="shared" si="35"/>
        <v>1000</v>
      </c>
      <c r="AU26" s="24">
        <f t="shared" si="36"/>
        <v>1000</v>
      </c>
      <c r="AV26" s="16">
        <f t="shared" si="20"/>
        <v>37</v>
      </c>
      <c r="AW26" s="23">
        <f t="shared" si="21"/>
        <v>37</v>
      </c>
      <c r="AX26" s="25">
        <f t="shared" si="22"/>
        <v>37</v>
      </c>
      <c r="AY26" s="45" t="s">
        <v>40</v>
      </c>
      <c r="AZ26" s="18">
        <f t="shared" si="23"/>
        <v>3700</v>
      </c>
      <c r="BA26" s="23">
        <f t="shared" si="24"/>
        <v>3700</v>
      </c>
      <c r="BB26" s="24">
        <f t="shared" si="25"/>
        <v>3700</v>
      </c>
      <c r="BC26" s="16">
        <f t="shared" si="37"/>
        <v>37000</v>
      </c>
      <c r="BD26" s="23">
        <f t="shared" si="38"/>
        <v>37000</v>
      </c>
      <c r="BE26" s="25">
        <f t="shared" si="39"/>
        <v>37000</v>
      </c>
      <c r="BF26" s="14"/>
      <c r="BG26" s="12"/>
      <c r="BH26" s="15"/>
      <c r="BI26" s="14"/>
      <c r="BJ26" s="11"/>
      <c r="BK26" s="17"/>
      <c r="BL26" s="14"/>
      <c r="BM26" s="12"/>
      <c r="BN26" s="15"/>
      <c r="BO26" s="11"/>
      <c r="BP26" s="11"/>
      <c r="BQ26" s="20"/>
      <c r="BR26" s="14"/>
      <c r="BS26" s="12"/>
      <c r="BT26" s="15"/>
      <c r="BU26" s="45" t="s">
        <v>40</v>
      </c>
      <c r="BV26" s="11"/>
      <c r="BW26" s="11"/>
      <c r="BX26" s="20"/>
      <c r="BY26" s="14"/>
      <c r="BZ26" s="12"/>
      <c r="CA26" s="15"/>
      <c r="CB26" s="11"/>
      <c r="CC26" s="11"/>
      <c r="CD26" s="20"/>
      <c r="CE26" s="14"/>
      <c r="CF26" s="12"/>
      <c r="CG26" s="15"/>
    </row>
    <row r="27" spans="1:85" x14ac:dyDescent="0.25">
      <c r="A27" s="10" t="s">
        <v>41</v>
      </c>
      <c r="B27" s="18">
        <v>100</v>
      </c>
      <c r="C27" s="18">
        <v>100</v>
      </c>
      <c r="D27" s="26">
        <v>100</v>
      </c>
      <c r="E27" s="16">
        <f t="shared" si="26"/>
        <v>27</v>
      </c>
      <c r="F27" s="23">
        <f t="shared" si="26"/>
        <v>27</v>
      </c>
      <c r="G27" s="24">
        <f t="shared" si="26"/>
        <v>27</v>
      </c>
      <c r="H27" s="16">
        <f>E27*B27</f>
        <v>2700</v>
      </c>
      <c r="I27" s="23">
        <f t="shared" si="40"/>
        <v>2700</v>
      </c>
      <c r="J27" s="25">
        <f t="shared" si="40"/>
        <v>2700</v>
      </c>
      <c r="K27" s="18">
        <v>6</v>
      </c>
      <c r="L27" s="23">
        <f t="shared" si="42"/>
        <v>6</v>
      </c>
      <c r="M27" s="24">
        <f t="shared" si="41"/>
        <v>6</v>
      </c>
      <c r="N27" s="16">
        <f t="shared" si="8"/>
        <v>600</v>
      </c>
      <c r="O27" s="23">
        <f t="shared" si="9"/>
        <v>600</v>
      </c>
      <c r="P27" s="25">
        <f t="shared" si="10"/>
        <v>600</v>
      </c>
      <c r="Q27" s="18">
        <v>100</v>
      </c>
      <c r="R27" s="23">
        <v>100</v>
      </c>
      <c r="S27" s="24">
        <v>100</v>
      </c>
      <c r="T27" s="16">
        <v>21</v>
      </c>
      <c r="U27" s="23">
        <f t="shared" si="27"/>
        <v>21</v>
      </c>
      <c r="V27" s="25">
        <f t="shared" si="28"/>
        <v>21</v>
      </c>
      <c r="W27" s="16">
        <f t="shared" si="11"/>
        <v>2100</v>
      </c>
      <c r="X27" s="23">
        <f t="shared" si="12"/>
        <v>2100</v>
      </c>
      <c r="Y27" s="25">
        <f t="shared" si="13"/>
        <v>2100</v>
      </c>
      <c r="Z27" s="10" t="s">
        <v>41</v>
      </c>
      <c r="AA27" s="16">
        <v>100</v>
      </c>
      <c r="AB27" s="23">
        <v>100</v>
      </c>
      <c r="AC27" s="25">
        <v>100</v>
      </c>
      <c r="AD27" s="18">
        <v>0</v>
      </c>
      <c r="AE27" s="23">
        <f t="shared" si="29"/>
        <v>0</v>
      </c>
      <c r="AF27" s="24">
        <f t="shared" si="29"/>
        <v>0</v>
      </c>
      <c r="AG27" s="16">
        <f t="shared" si="14"/>
        <v>0</v>
      </c>
      <c r="AH27" s="23">
        <f t="shared" si="15"/>
        <v>0</v>
      </c>
      <c r="AI27" s="25">
        <f t="shared" si="16"/>
        <v>0</v>
      </c>
      <c r="AJ27" s="16">
        <f t="shared" si="30"/>
        <v>0</v>
      </c>
      <c r="AK27" s="23">
        <f t="shared" si="31"/>
        <v>0</v>
      </c>
      <c r="AL27" s="25">
        <f t="shared" si="32"/>
        <v>0</v>
      </c>
      <c r="AM27" s="18">
        <v>1</v>
      </c>
      <c r="AN27" s="23">
        <f t="shared" si="33"/>
        <v>1</v>
      </c>
      <c r="AO27" s="24">
        <f t="shared" si="33"/>
        <v>1</v>
      </c>
      <c r="AP27" s="16">
        <f t="shared" si="17"/>
        <v>100</v>
      </c>
      <c r="AQ27" s="23">
        <f t="shared" si="18"/>
        <v>100</v>
      </c>
      <c r="AR27" s="25">
        <f t="shared" si="19"/>
        <v>100</v>
      </c>
      <c r="AS27" s="18">
        <f t="shared" si="34"/>
        <v>1000</v>
      </c>
      <c r="AT27" s="23">
        <f t="shared" si="35"/>
        <v>1000</v>
      </c>
      <c r="AU27" s="24">
        <f t="shared" si="36"/>
        <v>1000</v>
      </c>
      <c r="AV27" s="16">
        <f t="shared" si="20"/>
        <v>26</v>
      </c>
      <c r="AW27" s="23">
        <f t="shared" si="21"/>
        <v>26</v>
      </c>
      <c r="AX27" s="25">
        <f t="shared" si="22"/>
        <v>26</v>
      </c>
      <c r="AY27" s="45" t="s">
        <v>41</v>
      </c>
      <c r="AZ27" s="18">
        <f t="shared" si="23"/>
        <v>2600</v>
      </c>
      <c r="BA27" s="23">
        <f t="shared" si="24"/>
        <v>2600</v>
      </c>
      <c r="BB27" s="24">
        <f t="shared" si="25"/>
        <v>2600</v>
      </c>
      <c r="BC27" s="16">
        <f t="shared" si="37"/>
        <v>26000</v>
      </c>
      <c r="BD27" s="23">
        <f t="shared" si="38"/>
        <v>26000</v>
      </c>
      <c r="BE27" s="25">
        <f t="shared" si="39"/>
        <v>26000</v>
      </c>
      <c r="BF27" s="14"/>
      <c r="BG27" s="12"/>
      <c r="BH27" s="15"/>
      <c r="BI27" s="14"/>
      <c r="BJ27" s="11"/>
      <c r="BK27" s="17"/>
      <c r="BL27" s="14"/>
      <c r="BM27" s="12"/>
      <c r="BN27" s="15"/>
      <c r="BO27" s="11"/>
      <c r="BP27" s="11"/>
      <c r="BQ27" s="20"/>
      <c r="BR27" s="14"/>
      <c r="BS27" s="12"/>
      <c r="BT27" s="15"/>
      <c r="BU27" s="45" t="s">
        <v>41</v>
      </c>
      <c r="BV27" s="11"/>
      <c r="BW27" s="11"/>
      <c r="BX27" s="20"/>
      <c r="BY27" s="14"/>
      <c r="BZ27" s="12"/>
      <c r="CA27" s="15"/>
      <c r="CB27" s="11"/>
      <c r="CC27" s="11"/>
      <c r="CD27" s="20"/>
      <c r="CE27" s="14"/>
      <c r="CF27" s="12"/>
      <c r="CG27" s="15"/>
    </row>
    <row r="28" spans="1:85" x14ac:dyDescent="0.25">
      <c r="A28" s="10" t="s">
        <v>42</v>
      </c>
      <c r="B28" s="11"/>
      <c r="C28" s="12"/>
      <c r="D28" s="13"/>
      <c r="E28" s="14"/>
      <c r="F28" s="12"/>
      <c r="G28" s="13"/>
      <c r="H28" s="14"/>
      <c r="I28" s="12"/>
      <c r="J28" s="15"/>
      <c r="K28" s="11"/>
      <c r="L28" s="12"/>
      <c r="M28" s="13"/>
      <c r="N28" s="14"/>
      <c r="O28" s="12"/>
      <c r="P28" s="15"/>
      <c r="Q28" s="11"/>
      <c r="R28" s="12"/>
      <c r="S28" s="13"/>
      <c r="T28" s="14"/>
      <c r="U28" s="12"/>
      <c r="V28" s="15"/>
      <c r="W28" s="14"/>
      <c r="X28" s="12"/>
      <c r="Y28" s="15"/>
      <c r="Z28" s="10" t="s">
        <v>42</v>
      </c>
      <c r="AA28" s="14"/>
      <c r="AB28" s="12"/>
      <c r="AC28" s="15"/>
      <c r="AD28" s="11"/>
      <c r="AE28" s="12"/>
      <c r="AF28" s="13"/>
      <c r="AG28" s="14"/>
      <c r="AH28" s="12"/>
      <c r="AI28" s="15"/>
      <c r="AJ28" s="14"/>
      <c r="AK28" s="12"/>
      <c r="AL28" s="15"/>
      <c r="AM28" s="11"/>
      <c r="AN28" s="12"/>
      <c r="AO28" s="13"/>
      <c r="AP28" s="14"/>
      <c r="AQ28" s="12"/>
      <c r="AR28" s="15"/>
      <c r="AS28" s="11"/>
      <c r="AT28" s="12"/>
      <c r="AU28" s="13"/>
      <c r="AV28" s="14"/>
      <c r="AW28" s="12"/>
      <c r="AX28" s="15"/>
      <c r="AY28" s="45" t="s">
        <v>42</v>
      </c>
      <c r="AZ28" s="11"/>
      <c r="BA28" s="12"/>
      <c r="BB28" s="13"/>
      <c r="BC28" s="14"/>
      <c r="BD28" s="12"/>
      <c r="BE28" s="15"/>
      <c r="BF28" s="14"/>
      <c r="BG28" s="12"/>
      <c r="BH28" s="15"/>
      <c r="BI28" s="14"/>
      <c r="BJ28" s="11"/>
      <c r="BK28" s="17"/>
      <c r="BL28" s="14"/>
      <c r="BM28" s="12"/>
      <c r="BN28" s="15"/>
      <c r="BO28" s="11"/>
      <c r="BP28" s="11"/>
      <c r="BQ28" s="20"/>
      <c r="BR28" s="14"/>
      <c r="BS28" s="12"/>
      <c r="BT28" s="15"/>
      <c r="BU28" s="45" t="s">
        <v>42</v>
      </c>
      <c r="BV28" s="11"/>
      <c r="BW28" s="11"/>
      <c r="BX28" s="20"/>
      <c r="BY28" s="16">
        <v>100</v>
      </c>
      <c r="BZ28" s="23">
        <f>BY28</f>
        <v>100</v>
      </c>
      <c r="CA28" s="25">
        <f>BZ28</f>
        <v>100</v>
      </c>
      <c r="CB28" s="18">
        <v>130140</v>
      </c>
      <c r="CC28" s="18">
        <v>130140</v>
      </c>
      <c r="CD28" s="26">
        <v>130140</v>
      </c>
      <c r="CE28" s="16">
        <v>1</v>
      </c>
      <c r="CF28" s="23">
        <f>CE28</f>
        <v>1</v>
      </c>
      <c r="CG28" s="25">
        <f>CF28</f>
        <v>1</v>
      </c>
    </row>
    <row r="29" spans="1:85" ht="15.75" thickBot="1" x14ac:dyDescent="0.3">
      <c r="A29" s="42" t="s">
        <v>43</v>
      </c>
      <c r="B29" s="27"/>
      <c r="C29" s="28"/>
      <c r="D29" s="29"/>
      <c r="E29" s="30">
        <f>SUM(E10:E27)</f>
        <v>893</v>
      </c>
      <c r="F29" s="28">
        <f t="shared" ref="F29:G29" si="46">SUM(F10:F27)</f>
        <v>893</v>
      </c>
      <c r="G29" s="29">
        <f t="shared" si="46"/>
        <v>893</v>
      </c>
      <c r="H29" s="30">
        <f>SUM(H4:H27)</f>
        <v>89300</v>
      </c>
      <c r="I29" s="28">
        <f t="shared" ref="I29:J29" si="47">SUM(I4:I27)</f>
        <v>89300</v>
      </c>
      <c r="J29" s="31">
        <f t="shared" si="47"/>
        <v>89300</v>
      </c>
      <c r="K29" s="37">
        <f t="shared" ref="K29:P29" si="48">SUM(K10:K27)</f>
        <v>248</v>
      </c>
      <c r="L29" s="34">
        <f t="shared" si="48"/>
        <v>248</v>
      </c>
      <c r="M29" s="35">
        <f t="shared" si="48"/>
        <v>248</v>
      </c>
      <c r="N29" s="33">
        <f t="shared" si="48"/>
        <v>24800</v>
      </c>
      <c r="O29" s="34">
        <f t="shared" si="48"/>
        <v>24800</v>
      </c>
      <c r="P29" s="36">
        <f t="shared" si="48"/>
        <v>24800</v>
      </c>
      <c r="Q29" s="37"/>
      <c r="R29" s="34"/>
      <c r="S29" s="35"/>
      <c r="T29" s="33">
        <f t="shared" ref="T29:Y29" si="49">SUM(T10:T27)</f>
        <v>645</v>
      </c>
      <c r="U29" s="34">
        <f t="shared" si="49"/>
        <v>645</v>
      </c>
      <c r="V29" s="36">
        <f t="shared" si="49"/>
        <v>645</v>
      </c>
      <c r="W29" s="33">
        <f t="shared" si="49"/>
        <v>64500</v>
      </c>
      <c r="X29" s="34">
        <f t="shared" si="49"/>
        <v>64500</v>
      </c>
      <c r="Y29" s="36">
        <f t="shared" si="49"/>
        <v>64500</v>
      </c>
      <c r="Z29" s="42" t="s">
        <v>43</v>
      </c>
      <c r="AA29" s="33"/>
      <c r="AB29" s="34"/>
      <c r="AC29" s="36"/>
      <c r="AD29" s="37">
        <f t="shared" ref="AD29:AR29" si="50">SUM(AD10:AD27)</f>
        <v>9</v>
      </c>
      <c r="AE29" s="34">
        <f t="shared" si="50"/>
        <v>9</v>
      </c>
      <c r="AF29" s="35">
        <f t="shared" si="50"/>
        <v>9</v>
      </c>
      <c r="AG29" s="33">
        <f t="shared" si="50"/>
        <v>900</v>
      </c>
      <c r="AH29" s="34">
        <f t="shared" si="50"/>
        <v>900</v>
      </c>
      <c r="AI29" s="36">
        <f t="shared" si="50"/>
        <v>900</v>
      </c>
      <c r="AJ29" s="33">
        <f t="shared" ref="AJ29:AL29" si="51">SUM(AJ10:AJ27)</f>
        <v>9600</v>
      </c>
      <c r="AK29" s="34">
        <f t="shared" si="51"/>
        <v>9600</v>
      </c>
      <c r="AL29" s="36">
        <f t="shared" si="51"/>
        <v>9600</v>
      </c>
      <c r="AM29" s="37">
        <f t="shared" si="50"/>
        <v>8</v>
      </c>
      <c r="AN29" s="34">
        <f t="shared" si="50"/>
        <v>8</v>
      </c>
      <c r="AO29" s="35">
        <f t="shared" si="50"/>
        <v>8</v>
      </c>
      <c r="AP29" s="33">
        <f t="shared" si="50"/>
        <v>800</v>
      </c>
      <c r="AQ29" s="34">
        <f t="shared" si="50"/>
        <v>800</v>
      </c>
      <c r="AR29" s="36">
        <f t="shared" si="50"/>
        <v>800</v>
      </c>
      <c r="AS29" s="37">
        <f t="shared" ref="AS29:AU29" si="52">SUM(AS10:AS27)</f>
        <v>8000</v>
      </c>
      <c r="AT29" s="34">
        <f t="shared" si="52"/>
        <v>8000</v>
      </c>
      <c r="AU29" s="35">
        <f t="shared" si="52"/>
        <v>8000</v>
      </c>
      <c r="AV29" s="33">
        <f t="shared" ref="AV29:BB29" si="53">SUM(AV10:AV27)</f>
        <v>876</v>
      </c>
      <c r="AW29" s="34">
        <f t="shared" si="53"/>
        <v>876</v>
      </c>
      <c r="AX29" s="36">
        <f t="shared" si="53"/>
        <v>876</v>
      </c>
      <c r="AY29" s="46" t="s">
        <v>43</v>
      </c>
      <c r="AZ29" s="37">
        <f t="shared" si="53"/>
        <v>87600</v>
      </c>
      <c r="BA29" s="34">
        <f t="shared" si="53"/>
        <v>87600</v>
      </c>
      <c r="BB29" s="35">
        <f t="shared" si="53"/>
        <v>87600</v>
      </c>
      <c r="BC29" s="33">
        <f t="shared" ref="BC29:BE29" si="54">SUM(BC10:BC27)</f>
        <v>927000</v>
      </c>
      <c r="BD29" s="34">
        <f t="shared" si="54"/>
        <v>927000</v>
      </c>
      <c r="BE29" s="36">
        <f t="shared" si="54"/>
        <v>927000</v>
      </c>
      <c r="BF29" s="33">
        <f>SUM(BF4:BF18)</f>
        <v>885</v>
      </c>
      <c r="BG29" s="34">
        <f>SUM(BG4:BG18)</f>
        <v>885</v>
      </c>
      <c r="BH29" s="36">
        <f>SUM(BH4:BH18)</f>
        <v>885</v>
      </c>
      <c r="BI29" s="30"/>
      <c r="BJ29" s="27"/>
      <c r="BK29" s="38"/>
      <c r="BL29" s="33">
        <f>SUM(BL4:BL18)</f>
        <v>983</v>
      </c>
      <c r="BM29" s="34">
        <f>SUM(BM4:BM18)</f>
        <v>983</v>
      </c>
      <c r="BN29" s="36">
        <f>SUM(BN4:BN18)</f>
        <v>983</v>
      </c>
      <c r="BO29" s="27"/>
      <c r="BP29" s="27"/>
      <c r="BQ29" s="32"/>
      <c r="BR29" s="33">
        <f>SUM(BR4:BR18)</f>
        <v>160</v>
      </c>
      <c r="BS29" s="34">
        <f>SUM(BS4:BS18)</f>
        <v>160</v>
      </c>
      <c r="BT29" s="36">
        <f>SUM(BT4:BT18)</f>
        <v>160</v>
      </c>
      <c r="BU29" s="46" t="s">
        <v>43</v>
      </c>
      <c r="BV29" s="30"/>
      <c r="BW29" s="27"/>
      <c r="BX29" s="32"/>
      <c r="BY29" s="30"/>
      <c r="BZ29" s="28"/>
      <c r="CA29" s="31"/>
      <c r="CB29" s="27"/>
      <c r="CC29" s="27"/>
      <c r="CD29" s="32"/>
      <c r="CE29" s="33"/>
      <c r="CF29" s="34"/>
      <c r="CG29" s="36"/>
    </row>
    <row r="31" spans="1:85" x14ac:dyDescent="0.25">
      <c r="BI31" t="s">
        <v>54</v>
      </c>
      <c r="BM31">
        <f>SUM(BF29,BL29,BR29)</f>
        <v>2028</v>
      </c>
    </row>
  </sheetData>
  <mergeCells count="27">
    <mergeCell ref="AG2:AI2"/>
    <mergeCell ref="AJ2:AL2"/>
    <mergeCell ref="Q2:S2"/>
    <mergeCell ref="T2:V2"/>
    <mergeCell ref="W2:Y2"/>
    <mergeCell ref="AA2:AC2"/>
    <mergeCell ref="AD2:AF2"/>
    <mergeCell ref="B2:D2"/>
    <mergeCell ref="E2:G2"/>
    <mergeCell ref="H2:J2"/>
    <mergeCell ref="K2:M2"/>
    <mergeCell ref="N2:P2"/>
    <mergeCell ref="CE2:CG2"/>
    <mergeCell ref="AM2:AO2"/>
    <mergeCell ref="AP2:AR2"/>
    <mergeCell ref="AV2:AX2"/>
    <mergeCell ref="AZ2:BB2"/>
    <mergeCell ref="BF2:BH2"/>
    <mergeCell ref="BO2:BQ2"/>
    <mergeCell ref="BV2:BX2"/>
    <mergeCell ref="BY2:CA2"/>
    <mergeCell ref="CB2:CD2"/>
    <mergeCell ref="AS2:AU2"/>
    <mergeCell ref="BC2:BE2"/>
    <mergeCell ref="BI2:BK2"/>
    <mergeCell ref="BL2:BN2"/>
    <mergeCell ref="BR2:BT2"/>
  </mergeCells>
  <pageMargins left="0.25" right="0.25" top="0.75" bottom="0.75" header="0.3" footer="0.3"/>
  <pageSetup paperSize="9"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32"/>
  <sheetViews>
    <sheetView zoomScale="70" zoomScaleNormal="70" workbookViewId="0">
      <selection activeCell="BE8" sqref="BE8"/>
    </sheetView>
  </sheetViews>
  <sheetFormatPr defaultRowHeight="15" x14ac:dyDescent="0.25"/>
  <cols>
    <col min="1" max="1" width="19.42578125" customWidth="1"/>
    <col min="2" max="2" width="0.140625" customWidth="1"/>
    <col min="3" max="3" width="8.140625" hidden="1" customWidth="1"/>
    <col min="4" max="4" width="9" hidden="1" customWidth="1"/>
    <col min="5" max="5" width="8.140625" hidden="1" customWidth="1"/>
    <col min="6" max="6" width="4.140625" hidden="1" customWidth="1"/>
    <col min="7" max="7" width="5.42578125" customWidth="1"/>
    <col min="8" max="8" width="5.140625" customWidth="1"/>
    <col min="9" max="9" width="4.85546875" hidden="1" customWidth="1"/>
    <col min="10" max="10" width="4.140625" hidden="1" customWidth="1"/>
    <col min="11" max="11" width="5.28515625" hidden="1" customWidth="1"/>
    <col min="12" max="12" width="12.7109375" hidden="1" customWidth="1"/>
    <col min="13" max="13" width="5.42578125" customWidth="1"/>
    <col min="14" max="14" width="5" customWidth="1"/>
    <col min="15" max="15" width="6.85546875" customWidth="1"/>
    <col min="16" max="16" width="7" customWidth="1"/>
    <col min="17" max="17" width="7.42578125" customWidth="1"/>
    <col min="18" max="18" width="6.85546875" customWidth="1"/>
    <col min="19" max="22" width="3.28515625" hidden="1" customWidth="1"/>
    <col min="23" max="23" width="5.28515625" customWidth="1"/>
    <col min="24" max="24" width="5.5703125" customWidth="1"/>
    <col min="25" max="28" width="3.28515625" hidden="1" customWidth="1"/>
    <col min="29" max="29" width="5.28515625" customWidth="1"/>
    <col min="30" max="30" width="5.7109375" customWidth="1"/>
    <col min="31" max="33" width="4.7109375" hidden="1" customWidth="1"/>
    <col min="34" max="34" width="1.7109375" hidden="1" customWidth="1"/>
    <col min="35" max="35" width="5.5703125" customWidth="1"/>
    <col min="36" max="36" width="6.28515625" customWidth="1"/>
    <col min="37" max="37" width="5.85546875" customWidth="1"/>
    <col min="38" max="40" width="6" customWidth="1"/>
    <col min="41" max="41" width="8.28515625" customWidth="1"/>
    <col min="42" max="42" width="7.140625" customWidth="1"/>
    <col min="43" max="43" width="5.85546875" customWidth="1"/>
    <col min="44" max="46" width="6" customWidth="1"/>
    <col min="47" max="47" width="8.28515625" customWidth="1"/>
    <col min="48" max="48" width="7.140625" customWidth="1"/>
    <col min="49" max="49" width="0.140625" customWidth="1"/>
    <col min="50" max="55" width="8.85546875" customWidth="1"/>
    <col min="56" max="56" width="7.28515625" customWidth="1"/>
    <col min="57" max="62" width="7.7109375" customWidth="1"/>
  </cols>
  <sheetData>
    <row r="1" spans="1:66" s="47" customFormat="1" x14ac:dyDescent="0.25">
      <c r="A1" s="47" t="s">
        <v>76</v>
      </c>
    </row>
    <row r="2" spans="1:66" s="47" customFormat="1" ht="32.25" customHeight="1" x14ac:dyDescent="0.25">
      <c r="A2" s="254" t="s">
        <v>0</v>
      </c>
      <c r="B2" s="48"/>
      <c r="C2" s="48"/>
      <c r="D2" s="48"/>
      <c r="E2" s="48"/>
      <c r="F2" s="48"/>
      <c r="G2" s="255" t="s">
        <v>55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49"/>
      <c r="T2" s="49"/>
      <c r="U2" s="49"/>
      <c r="V2" s="49"/>
      <c r="W2" s="254" t="s">
        <v>56</v>
      </c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48"/>
      <c r="AX2" s="239" t="s">
        <v>72</v>
      </c>
      <c r="AY2" s="239"/>
      <c r="AZ2" s="239" t="s">
        <v>72</v>
      </c>
      <c r="BA2" s="239"/>
      <c r="BB2" s="239" t="s">
        <v>72</v>
      </c>
      <c r="BC2" s="239"/>
      <c r="BD2" s="251" t="s">
        <v>57</v>
      </c>
      <c r="BE2" s="252"/>
      <c r="BF2" s="252"/>
      <c r="BG2" s="252"/>
      <c r="BH2" s="252"/>
      <c r="BI2" s="253"/>
      <c r="BJ2" s="63"/>
    </row>
    <row r="3" spans="1:66" s="47" customFormat="1" ht="25.5" customHeight="1" x14ac:dyDescent="0.25">
      <c r="A3" s="254"/>
      <c r="B3" s="48"/>
      <c r="C3" s="48"/>
      <c r="D3" s="48"/>
      <c r="E3" s="48"/>
      <c r="F3" s="48"/>
      <c r="G3" s="246" t="s">
        <v>58</v>
      </c>
      <c r="H3" s="247"/>
      <c r="I3" s="247"/>
      <c r="J3" s="247"/>
      <c r="K3" s="247"/>
      <c r="L3" s="247"/>
      <c r="M3" s="247"/>
      <c r="N3" s="247"/>
      <c r="O3" s="246" t="s">
        <v>59</v>
      </c>
      <c r="P3" s="247"/>
      <c r="Q3" s="247"/>
      <c r="R3" s="247"/>
      <c r="S3" s="48"/>
      <c r="T3" s="48"/>
      <c r="U3" s="48"/>
      <c r="V3" s="48"/>
      <c r="W3" s="246" t="s">
        <v>58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 t="s">
        <v>59</v>
      </c>
      <c r="AL3" s="249"/>
      <c r="AM3" s="249"/>
      <c r="AN3" s="249"/>
      <c r="AO3" s="249"/>
      <c r="AP3" s="250"/>
      <c r="AQ3" s="246" t="s">
        <v>71</v>
      </c>
      <c r="AR3" s="247"/>
      <c r="AS3" s="247"/>
      <c r="AT3" s="247"/>
      <c r="AU3" s="247"/>
      <c r="AV3" s="247"/>
      <c r="AW3" s="48"/>
      <c r="AX3" s="243" t="s">
        <v>73</v>
      </c>
      <c r="AY3" s="244"/>
      <c r="AZ3" s="243" t="s">
        <v>74</v>
      </c>
      <c r="BA3" s="244"/>
      <c r="BB3" s="243" t="s">
        <v>75</v>
      </c>
      <c r="BC3" s="244"/>
      <c r="BD3" s="239" t="s">
        <v>61</v>
      </c>
      <c r="BE3" s="239"/>
      <c r="BF3" s="239" t="s">
        <v>16</v>
      </c>
      <c r="BG3" s="239"/>
      <c r="BH3" s="239" t="s">
        <v>62</v>
      </c>
      <c r="BI3" s="239"/>
      <c r="BJ3" s="64"/>
    </row>
    <row r="4" spans="1:66" s="47" customFormat="1" ht="15" customHeight="1" x14ac:dyDescent="0.25">
      <c r="A4" s="254"/>
      <c r="B4" s="48"/>
      <c r="C4" s="48"/>
      <c r="D4" s="48"/>
      <c r="E4" s="48"/>
      <c r="F4" s="48"/>
      <c r="G4" s="245" t="s">
        <v>63</v>
      </c>
      <c r="H4" s="245"/>
      <c r="I4" s="50"/>
      <c r="J4" s="50"/>
      <c r="K4" s="50"/>
      <c r="L4" s="50"/>
      <c r="M4" s="245" t="s">
        <v>64</v>
      </c>
      <c r="N4" s="245"/>
      <c r="O4" s="245" t="s">
        <v>63</v>
      </c>
      <c r="P4" s="245"/>
      <c r="Q4" s="245" t="s">
        <v>64</v>
      </c>
      <c r="R4" s="245"/>
      <c r="S4" s="245" t="s">
        <v>65</v>
      </c>
      <c r="T4" s="245"/>
      <c r="U4" s="245"/>
      <c r="V4" s="245"/>
      <c r="W4" s="245"/>
      <c r="X4" s="245"/>
      <c r="Y4" s="245" t="s">
        <v>66</v>
      </c>
      <c r="Z4" s="245"/>
      <c r="AA4" s="245"/>
      <c r="AB4" s="245"/>
      <c r="AC4" s="245"/>
      <c r="AD4" s="245"/>
      <c r="AE4" s="245" t="s">
        <v>67</v>
      </c>
      <c r="AF4" s="245"/>
      <c r="AG4" s="245"/>
      <c r="AH4" s="245"/>
      <c r="AI4" s="245"/>
      <c r="AJ4" s="245"/>
      <c r="AK4" s="246" t="s">
        <v>65</v>
      </c>
      <c r="AL4" s="246"/>
      <c r="AM4" s="245" t="s">
        <v>66</v>
      </c>
      <c r="AN4" s="245"/>
      <c r="AO4" s="245" t="s">
        <v>67</v>
      </c>
      <c r="AP4" s="245"/>
      <c r="AQ4" s="246" t="s">
        <v>65</v>
      </c>
      <c r="AR4" s="246"/>
      <c r="AS4" s="245" t="s">
        <v>66</v>
      </c>
      <c r="AT4" s="245"/>
      <c r="AU4" s="245" t="s">
        <v>67</v>
      </c>
      <c r="AV4" s="245"/>
      <c r="AW4" s="48"/>
      <c r="AX4" s="240" t="s">
        <v>60</v>
      </c>
      <c r="AY4" s="241"/>
      <c r="AZ4" s="241"/>
      <c r="BA4" s="241"/>
      <c r="BB4" s="241"/>
      <c r="BC4" s="242"/>
      <c r="BD4" s="239"/>
      <c r="BE4" s="239"/>
      <c r="BF4" s="239"/>
      <c r="BG4" s="239"/>
      <c r="BH4" s="239"/>
      <c r="BI4" s="239"/>
      <c r="BJ4" s="64"/>
    </row>
    <row r="5" spans="1:66" s="47" customFormat="1" ht="15" customHeight="1" x14ac:dyDescent="0.25">
      <c r="A5" s="254"/>
      <c r="B5" s="51" t="s">
        <v>68</v>
      </c>
      <c r="C5" s="51" t="s">
        <v>1</v>
      </c>
      <c r="D5" s="51" t="s">
        <v>2</v>
      </c>
      <c r="E5" s="51"/>
      <c r="F5" s="51"/>
      <c r="G5" s="51" t="s">
        <v>69</v>
      </c>
      <c r="H5" s="51" t="s">
        <v>70</v>
      </c>
      <c r="I5" s="50" t="s">
        <v>64</v>
      </c>
      <c r="J5" s="50"/>
      <c r="K5" s="50"/>
      <c r="L5" s="50"/>
      <c r="M5" s="50" t="s">
        <v>69</v>
      </c>
      <c r="N5" s="50" t="s">
        <v>70</v>
      </c>
      <c r="O5" s="51" t="s">
        <v>69</v>
      </c>
      <c r="P5" s="51" t="s">
        <v>70</v>
      </c>
      <c r="Q5" s="51" t="s">
        <v>69</v>
      </c>
      <c r="R5" s="51" t="s">
        <v>70</v>
      </c>
      <c r="S5" s="48"/>
      <c r="T5" s="48"/>
      <c r="U5" s="48"/>
      <c r="V5" s="48"/>
      <c r="W5" s="51" t="s">
        <v>69</v>
      </c>
      <c r="X5" s="51" t="s">
        <v>70</v>
      </c>
      <c r="Y5" s="51" t="s">
        <v>69</v>
      </c>
      <c r="Z5" s="51" t="s">
        <v>70</v>
      </c>
      <c r="AA5" s="51" t="s">
        <v>69</v>
      </c>
      <c r="AB5" s="51" t="s">
        <v>70</v>
      </c>
      <c r="AC5" s="51" t="s">
        <v>69</v>
      </c>
      <c r="AD5" s="51" t="s">
        <v>70</v>
      </c>
      <c r="AE5" s="51" t="s">
        <v>69</v>
      </c>
      <c r="AF5" s="51" t="s">
        <v>70</v>
      </c>
      <c r="AG5" s="51" t="s">
        <v>69</v>
      </c>
      <c r="AH5" s="51" t="s">
        <v>70</v>
      </c>
      <c r="AI5" s="51" t="s">
        <v>69</v>
      </c>
      <c r="AJ5" s="51" t="s">
        <v>70</v>
      </c>
      <c r="AK5" s="51" t="s">
        <v>69</v>
      </c>
      <c r="AL5" s="51" t="s">
        <v>70</v>
      </c>
      <c r="AM5" s="51" t="s">
        <v>69</v>
      </c>
      <c r="AN5" s="51" t="s">
        <v>70</v>
      </c>
      <c r="AO5" s="51" t="s">
        <v>69</v>
      </c>
      <c r="AP5" s="51" t="s">
        <v>70</v>
      </c>
      <c r="AQ5" s="51" t="s">
        <v>69</v>
      </c>
      <c r="AR5" s="51" t="s">
        <v>70</v>
      </c>
      <c r="AS5" s="51" t="s">
        <v>69</v>
      </c>
      <c r="AT5" s="51" t="s">
        <v>70</v>
      </c>
      <c r="AU5" s="51" t="s">
        <v>69</v>
      </c>
      <c r="AV5" s="51" t="s">
        <v>70</v>
      </c>
      <c r="AW5" s="50"/>
      <c r="AX5" s="51" t="s">
        <v>69</v>
      </c>
      <c r="AY5" s="51" t="s">
        <v>70</v>
      </c>
      <c r="AZ5" s="51" t="s">
        <v>69</v>
      </c>
      <c r="BA5" s="51" t="s">
        <v>70</v>
      </c>
      <c r="BB5" s="51" t="s">
        <v>69</v>
      </c>
      <c r="BC5" s="51" t="s">
        <v>70</v>
      </c>
      <c r="BD5" s="51" t="s">
        <v>69</v>
      </c>
      <c r="BE5" s="51" t="s">
        <v>70</v>
      </c>
      <c r="BF5" s="51" t="s">
        <v>69</v>
      </c>
      <c r="BG5" s="51" t="s">
        <v>70</v>
      </c>
      <c r="BH5" s="51" t="s">
        <v>69</v>
      </c>
      <c r="BI5" s="51" t="s">
        <v>70</v>
      </c>
      <c r="BJ5" s="65"/>
    </row>
    <row r="6" spans="1:66" x14ac:dyDescent="0.25">
      <c r="A6" s="26" t="s">
        <v>18</v>
      </c>
      <c r="B6" s="52"/>
      <c r="C6" s="52"/>
      <c r="D6" s="52"/>
      <c r="E6" s="52"/>
      <c r="F6" s="52"/>
      <c r="G6" s="52"/>
      <c r="H6" s="53"/>
      <c r="I6" s="52"/>
      <c r="J6" s="52"/>
      <c r="K6" s="52"/>
      <c r="L6" s="52"/>
      <c r="M6" s="52"/>
      <c r="N6" s="53"/>
      <c r="O6" s="54"/>
      <c r="P6" s="53"/>
      <c r="Q6" s="54"/>
      <c r="R6" s="53"/>
      <c r="S6" s="52"/>
      <c r="T6" s="52"/>
      <c r="U6" s="52"/>
      <c r="V6" s="52"/>
      <c r="W6" s="52"/>
      <c r="X6" s="53"/>
      <c r="Y6" s="52"/>
      <c r="Z6" s="52"/>
      <c r="AA6" s="52"/>
      <c r="AB6" s="52"/>
      <c r="AC6" s="52"/>
      <c r="AD6" s="53"/>
      <c r="AE6" s="52"/>
      <c r="AF6" s="52"/>
      <c r="AG6" s="52"/>
      <c r="AH6" s="52"/>
      <c r="AI6" s="52"/>
      <c r="AJ6" s="53"/>
      <c r="AK6" s="54"/>
      <c r="AL6" s="53"/>
      <c r="AM6" s="54"/>
      <c r="AN6" s="53"/>
      <c r="AO6" s="54"/>
      <c r="AP6" s="53"/>
      <c r="AQ6" s="54"/>
      <c r="AR6" s="53"/>
      <c r="AS6" s="54"/>
      <c r="AT6" s="53"/>
      <c r="AU6" s="54"/>
      <c r="AV6" s="53"/>
      <c r="AW6" s="52"/>
      <c r="AX6" s="16">
        <v>43</v>
      </c>
      <c r="AY6" s="61">
        <v>44</v>
      </c>
      <c r="AZ6" s="16">
        <v>55</v>
      </c>
      <c r="BA6" s="53">
        <v>55</v>
      </c>
      <c r="BB6" s="16">
        <v>8</v>
      </c>
      <c r="BC6" s="55">
        <v>9</v>
      </c>
      <c r="BD6" s="56"/>
      <c r="BE6" s="12"/>
      <c r="BF6" s="23"/>
      <c r="BG6" s="12"/>
      <c r="BH6" s="23"/>
      <c r="BI6" s="12"/>
      <c r="BJ6" s="66">
        <f>SUM(AY6,BA6,BC6)</f>
        <v>108</v>
      </c>
    </row>
    <row r="7" spans="1:66" x14ac:dyDescent="0.25">
      <c r="A7" s="26" t="s">
        <v>19</v>
      </c>
      <c r="B7" s="57"/>
      <c r="C7" s="57"/>
      <c r="D7" s="57"/>
      <c r="E7" s="57"/>
      <c r="F7" s="57"/>
      <c r="G7" s="57"/>
      <c r="H7" s="12"/>
      <c r="I7" s="57"/>
      <c r="J7" s="57"/>
      <c r="K7" s="57"/>
      <c r="L7" s="57"/>
      <c r="M7" s="57"/>
      <c r="N7" s="12"/>
      <c r="O7" s="23"/>
      <c r="P7" s="12"/>
      <c r="Q7" s="23"/>
      <c r="R7" s="12"/>
      <c r="S7" s="57"/>
      <c r="T7" s="57"/>
      <c r="U7" s="57"/>
      <c r="V7" s="57"/>
      <c r="W7" s="57"/>
      <c r="X7" s="12"/>
      <c r="Y7" s="57"/>
      <c r="Z7" s="57"/>
      <c r="AA7" s="57"/>
      <c r="AB7" s="57"/>
      <c r="AC7" s="57"/>
      <c r="AD7" s="12"/>
      <c r="AE7" s="57"/>
      <c r="AF7" s="57"/>
      <c r="AG7" s="57"/>
      <c r="AH7" s="57"/>
      <c r="AI7" s="57"/>
      <c r="AJ7" s="12"/>
      <c r="AK7" s="23"/>
      <c r="AL7" s="12"/>
      <c r="AM7" s="23"/>
      <c r="AN7" s="12"/>
      <c r="AO7" s="23"/>
      <c r="AP7" s="12"/>
      <c r="AQ7" s="23"/>
      <c r="AR7" s="12"/>
      <c r="AS7" s="23"/>
      <c r="AT7" s="12"/>
      <c r="AU7" s="23"/>
      <c r="AV7" s="12"/>
      <c r="AW7" s="57"/>
      <c r="AX7" s="16">
        <v>42</v>
      </c>
      <c r="AY7" s="13">
        <v>42</v>
      </c>
      <c r="AZ7" s="16">
        <v>50</v>
      </c>
      <c r="BA7" s="12">
        <v>51</v>
      </c>
      <c r="BB7" s="16">
        <v>6</v>
      </c>
      <c r="BC7" s="55">
        <v>6</v>
      </c>
      <c r="BD7" s="56"/>
      <c r="BE7" s="12"/>
      <c r="BF7" s="23"/>
      <c r="BG7" s="12"/>
      <c r="BH7" s="23"/>
      <c r="BI7" s="12"/>
      <c r="BJ7" s="66">
        <f t="shared" ref="BJ7:BJ20" si="0">SUM(AY7,BA7,BC7)</f>
        <v>99</v>
      </c>
    </row>
    <row r="8" spans="1:66" x14ac:dyDescent="0.25">
      <c r="A8" s="26" t="s">
        <v>20</v>
      </c>
      <c r="B8" s="57"/>
      <c r="C8" s="57"/>
      <c r="D8" s="57"/>
      <c r="E8" s="57"/>
      <c r="F8" s="57"/>
      <c r="G8" s="57"/>
      <c r="H8" s="12"/>
      <c r="I8" s="57"/>
      <c r="J8" s="57"/>
      <c r="K8" s="57"/>
      <c r="L8" s="57"/>
      <c r="M8" s="57"/>
      <c r="N8" s="12"/>
      <c r="O8" s="23"/>
      <c r="P8" s="12"/>
      <c r="Q8" s="23"/>
      <c r="R8" s="12"/>
      <c r="S8" s="57"/>
      <c r="T8" s="57"/>
      <c r="U8" s="57"/>
      <c r="V8" s="57"/>
      <c r="W8" s="57"/>
      <c r="X8" s="12"/>
      <c r="Y8" s="57"/>
      <c r="Z8" s="57"/>
      <c r="AA8" s="57"/>
      <c r="AB8" s="57"/>
      <c r="AC8" s="57"/>
      <c r="AD8" s="12"/>
      <c r="AE8" s="57"/>
      <c r="AF8" s="57"/>
      <c r="AG8" s="57"/>
      <c r="AH8" s="57"/>
      <c r="AI8" s="57"/>
      <c r="AJ8" s="12"/>
      <c r="AK8" s="23"/>
      <c r="AL8" s="12"/>
      <c r="AM8" s="23"/>
      <c r="AN8" s="12"/>
      <c r="AO8" s="23"/>
      <c r="AP8" s="12"/>
      <c r="AQ8" s="23"/>
      <c r="AR8" s="12"/>
      <c r="AS8" s="23"/>
      <c r="AT8" s="12"/>
      <c r="AU8" s="23"/>
      <c r="AV8" s="12"/>
      <c r="AW8" s="57"/>
      <c r="AX8" s="16">
        <v>29</v>
      </c>
      <c r="AY8" s="13">
        <v>27</v>
      </c>
      <c r="AZ8" s="16">
        <v>25</v>
      </c>
      <c r="BA8" s="12">
        <v>23</v>
      </c>
      <c r="BB8" s="16">
        <v>2</v>
      </c>
      <c r="BC8" s="55">
        <v>2</v>
      </c>
      <c r="BD8" s="56"/>
      <c r="BE8" s="12"/>
      <c r="BF8" s="23"/>
      <c r="BG8" s="12"/>
      <c r="BH8" s="23"/>
      <c r="BI8" s="12"/>
      <c r="BJ8" s="66">
        <f t="shared" si="0"/>
        <v>52</v>
      </c>
    </row>
    <row r="9" spans="1:66" x14ac:dyDescent="0.25">
      <c r="A9" s="26" t="s">
        <v>21</v>
      </c>
      <c r="B9" s="57"/>
      <c r="C9" s="57"/>
      <c r="D9" s="57"/>
      <c r="E9" s="57"/>
      <c r="F9" s="57"/>
      <c r="G9" s="57"/>
      <c r="H9" s="12"/>
      <c r="I9" s="57"/>
      <c r="J9" s="57"/>
      <c r="K9" s="57"/>
      <c r="L9" s="57"/>
      <c r="M9" s="57"/>
      <c r="N9" s="12"/>
      <c r="O9" s="23"/>
      <c r="P9" s="12"/>
      <c r="Q9" s="23"/>
      <c r="R9" s="12"/>
      <c r="S9" s="57"/>
      <c r="T9" s="57"/>
      <c r="U9" s="57"/>
      <c r="V9" s="57"/>
      <c r="W9" s="57"/>
      <c r="X9" s="12"/>
      <c r="Y9" s="57"/>
      <c r="Z9" s="57"/>
      <c r="AA9" s="57"/>
      <c r="AB9" s="57"/>
      <c r="AC9" s="57"/>
      <c r="AD9" s="12"/>
      <c r="AE9" s="57"/>
      <c r="AF9" s="57"/>
      <c r="AG9" s="57"/>
      <c r="AH9" s="57"/>
      <c r="AI9" s="57"/>
      <c r="AJ9" s="12"/>
      <c r="AK9" s="23"/>
      <c r="AL9" s="12"/>
      <c r="AM9" s="23"/>
      <c r="AN9" s="12"/>
      <c r="AO9" s="23"/>
      <c r="AP9" s="12"/>
      <c r="AQ9" s="23"/>
      <c r="AR9" s="12"/>
      <c r="AS9" s="23"/>
      <c r="AT9" s="12"/>
      <c r="AU9" s="23"/>
      <c r="AV9" s="12"/>
      <c r="AW9" s="57"/>
      <c r="AX9" s="16">
        <v>337</v>
      </c>
      <c r="AY9" s="13">
        <v>333</v>
      </c>
      <c r="AZ9" s="16">
        <v>402</v>
      </c>
      <c r="BA9" s="12">
        <v>398</v>
      </c>
      <c r="BB9" s="16">
        <v>47</v>
      </c>
      <c r="BC9" s="55">
        <v>48</v>
      </c>
      <c r="BD9" s="56"/>
      <c r="BE9" s="12"/>
      <c r="BF9" s="23"/>
      <c r="BG9" s="12"/>
      <c r="BH9" s="23"/>
      <c r="BI9" s="12"/>
      <c r="BJ9" s="66">
        <f t="shared" si="0"/>
        <v>779</v>
      </c>
    </row>
    <row r="10" spans="1:66" x14ac:dyDescent="0.25">
      <c r="A10" s="26" t="s">
        <v>22</v>
      </c>
      <c r="B10" s="57"/>
      <c r="C10" s="57"/>
      <c r="D10" s="57"/>
      <c r="E10" s="57"/>
      <c r="F10" s="57"/>
      <c r="G10" s="57"/>
      <c r="H10" s="12"/>
      <c r="I10" s="57"/>
      <c r="J10" s="57"/>
      <c r="K10" s="57"/>
      <c r="L10" s="57"/>
      <c r="M10" s="57"/>
      <c r="N10" s="12"/>
      <c r="O10" s="23"/>
      <c r="P10" s="12"/>
      <c r="Q10" s="23"/>
      <c r="R10" s="12"/>
      <c r="S10" s="57"/>
      <c r="T10" s="57"/>
      <c r="U10" s="57"/>
      <c r="V10" s="57"/>
      <c r="W10" s="57"/>
      <c r="X10" s="12"/>
      <c r="Y10" s="57"/>
      <c r="Z10" s="57"/>
      <c r="AA10" s="57"/>
      <c r="AB10" s="57"/>
      <c r="AC10" s="57"/>
      <c r="AD10" s="12"/>
      <c r="AE10" s="57"/>
      <c r="AF10" s="57"/>
      <c r="AG10" s="57"/>
      <c r="AH10" s="57"/>
      <c r="AI10" s="57"/>
      <c r="AJ10" s="12"/>
      <c r="AK10" s="23"/>
      <c r="AL10" s="12"/>
      <c r="AM10" s="23"/>
      <c r="AN10" s="12"/>
      <c r="AO10" s="23"/>
      <c r="AP10" s="12"/>
      <c r="AQ10" s="23"/>
      <c r="AR10" s="12"/>
      <c r="AS10" s="23"/>
      <c r="AT10" s="12"/>
      <c r="AU10" s="23"/>
      <c r="AV10" s="12"/>
      <c r="AW10" s="57"/>
      <c r="AX10" s="16">
        <v>30</v>
      </c>
      <c r="AY10" s="13">
        <v>30</v>
      </c>
      <c r="AZ10" s="16">
        <v>41</v>
      </c>
      <c r="BA10" s="12">
        <v>42</v>
      </c>
      <c r="BB10" s="16">
        <v>6</v>
      </c>
      <c r="BC10" s="55">
        <v>5</v>
      </c>
      <c r="BD10" s="56"/>
      <c r="BE10" s="12"/>
      <c r="BF10" s="23"/>
      <c r="BG10" s="12"/>
      <c r="BH10" s="23"/>
      <c r="BI10" s="12"/>
      <c r="BJ10" s="66">
        <f t="shared" si="0"/>
        <v>77</v>
      </c>
    </row>
    <row r="11" spans="1:66" x14ac:dyDescent="0.25">
      <c r="A11" s="23" t="s">
        <v>23</v>
      </c>
      <c r="B11" s="57"/>
      <c r="C11" s="57"/>
      <c r="D11" s="57"/>
      <c r="E11" s="57"/>
      <c r="F11" s="57"/>
      <c r="G11" s="57"/>
      <c r="H11" s="12"/>
      <c r="I11" s="57"/>
      <c r="J11" s="57"/>
      <c r="K11" s="57"/>
      <c r="L11" s="57"/>
      <c r="M11" s="57"/>
      <c r="N11" s="12"/>
      <c r="O11" s="23"/>
      <c r="P11" s="12"/>
      <c r="Q11" s="23"/>
      <c r="R11" s="12"/>
      <c r="S11" s="57"/>
      <c r="T11" s="57"/>
      <c r="U11" s="57"/>
      <c r="V11" s="57"/>
      <c r="W11" s="57"/>
      <c r="X11" s="12"/>
      <c r="Y11" s="57"/>
      <c r="Z11" s="57"/>
      <c r="AA11" s="57"/>
      <c r="AB11" s="57"/>
      <c r="AC11" s="57"/>
      <c r="AD11" s="12"/>
      <c r="AE11" s="57"/>
      <c r="AF11" s="57"/>
      <c r="AG11" s="57"/>
      <c r="AH11" s="57"/>
      <c r="AI11" s="57"/>
      <c r="AJ11" s="12"/>
      <c r="AK11" s="23"/>
      <c r="AL11" s="12"/>
      <c r="AM11" s="23"/>
      <c r="AN11" s="12"/>
      <c r="AO11" s="23"/>
      <c r="AP11" s="12"/>
      <c r="AQ11" s="23"/>
      <c r="AR11" s="12"/>
      <c r="AS11" s="23"/>
      <c r="AT11" s="12"/>
      <c r="AU11" s="23"/>
      <c r="AV11" s="12"/>
      <c r="AW11" s="57"/>
      <c r="AX11" s="16">
        <v>43</v>
      </c>
      <c r="AY11" s="13">
        <v>42</v>
      </c>
      <c r="AZ11" s="16">
        <v>53</v>
      </c>
      <c r="BA11" s="12">
        <v>54</v>
      </c>
      <c r="BB11" s="16">
        <v>18</v>
      </c>
      <c r="BC11" s="55">
        <v>18</v>
      </c>
      <c r="BD11" s="56"/>
      <c r="BE11" s="12"/>
      <c r="BF11" s="23"/>
      <c r="BG11" s="12"/>
      <c r="BH11" s="23"/>
      <c r="BI11" s="12"/>
      <c r="BJ11" s="66">
        <f t="shared" si="0"/>
        <v>114</v>
      </c>
    </row>
    <row r="12" spans="1:66" x14ac:dyDescent="0.25">
      <c r="A12" s="23" t="s">
        <v>24</v>
      </c>
      <c r="B12" s="23">
        <v>168</v>
      </c>
      <c r="C12" s="57">
        <f>SUM(G12,M12)</f>
        <v>31</v>
      </c>
      <c r="D12" s="57">
        <f>SUM(O12,Q12)</f>
        <v>3100</v>
      </c>
      <c r="E12" s="57"/>
      <c r="F12" s="57"/>
      <c r="G12" s="18">
        <v>9</v>
      </c>
      <c r="H12" s="12">
        <v>8</v>
      </c>
      <c r="I12" s="57"/>
      <c r="J12" s="57"/>
      <c r="K12" s="57"/>
      <c r="L12" s="57"/>
      <c r="M12" s="16">
        <v>22</v>
      </c>
      <c r="N12" s="55">
        <v>25</v>
      </c>
      <c r="O12" s="16">
        <f>G12*100</f>
        <v>900</v>
      </c>
      <c r="P12" s="12">
        <v>236</v>
      </c>
      <c r="Q12" s="16">
        <f>M12*100</f>
        <v>2200</v>
      </c>
      <c r="R12" s="12">
        <v>829</v>
      </c>
      <c r="S12" s="57"/>
      <c r="T12" s="57"/>
      <c r="U12" s="57"/>
      <c r="V12" s="57"/>
      <c r="W12" s="18">
        <v>0</v>
      </c>
      <c r="X12" s="12">
        <v>0</v>
      </c>
      <c r="Y12" s="57"/>
      <c r="Z12" s="57"/>
      <c r="AA12" s="57"/>
      <c r="AB12" s="57"/>
      <c r="AC12" s="18">
        <v>1</v>
      </c>
      <c r="AD12" s="12">
        <v>1</v>
      </c>
      <c r="AE12" s="57"/>
      <c r="AF12" s="57"/>
      <c r="AG12" s="57"/>
      <c r="AH12" s="57"/>
      <c r="AI12" s="16">
        <f>SUM(G12,M12)-W12-AC12</f>
        <v>30</v>
      </c>
      <c r="AJ12" s="55">
        <v>32</v>
      </c>
      <c r="AK12" s="56">
        <f>W12*100</f>
        <v>0</v>
      </c>
      <c r="AL12" s="12">
        <v>0</v>
      </c>
      <c r="AM12" s="23">
        <f>AC12*100</f>
        <v>100</v>
      </c>
      <c r="AN12" s="12">
        <v>52</v>
      </c>
      <c r="AO12" s="23">
        <f>AI12*100</f>
        <v>3000</v>
      </c>
      <c r="AP12" s="12">
        <v>1013</v>
      </c>
      <c r="AQ12" s="56">
        <f>AK12*10</f>
        <v>0</v>
      </c>
      <c r="AR12" s="12">
        <v>0</v>
      </c>
      <c r="AS12" s="23">
        <f>AM12*10</f>
        <v>1000</v>
      </c>
      <c r="AT12" s="12">
        <v>520</v>
      </c>
      <c r="AU12" s="23">
        <f>AO12*10</f>
        <v>30000</v>
      </c>
      <c r="AV12" s="12">
        <v>10130</v>
      </c>
      <c r="AW12" s="57"/>
      <c r="AX12" s="16">
        <v>27</v>
      </c>
      <c r="AY12" s="13">
        <v>27</v>
      </c>
      <c r="AZ12" s="16">
        <v>24</v>
      </c>
      <c r="BA12" s="12">
        <v>23</v>
      </c>
      <c r="BB12" s="16">
        <v>7</v>
      </c>
      <c r="BC12" s="55">
        <v>7</v>
      </c>
      <c r="BD12" s="56"/>
      <c r="BE12" s="12"/>
      <c r="BF12" s="23"/>
      <c r="BG12" s="12"/>
      <c r="BH12" s="23"/>
      <c r="BI12" s="12"/>
      <c r="BJ12" s="66">
        <f t="shared" si="0"/>
        <v>57</v>
      </c>
      <c r="BK12" s="58">
        <f t="shared" ref="BK12:BK29" si="1">SUM(H12,N12)</f>
        <v>33</v>
      </c>
      <c r="BL12" s="58">
        <f>SUM(X12,AD12,AJ12)</f>
        <v>33</v>
      </c>
      <c r="BM12" s="58">
        <f t="shared" ref="BM12:BM29" si="2">SUM(P12,,R12)</f>
        <v>1065</v>
      </c>
      <c r="BN12" s="59">
        <f>SUM(AL12,AN12,AP12)</f>
        <v>1065</v>
      </c>
    </row>
    <row r="13" spans="1:66" x14ac:dyDescent="0.25">
      <c r="A13" s="23" t="s">
        <v>25</v>
      </c>
      <c r="B13" s="23">
        <v>168</v>
      </c>
      <c r="C13" s="57">
        <f t="shared" ref="C13:C29" si="3">SUM(G13,M13)</f>
        <v>54</v>
      </c>
      <c r="D13" s="57">
        <f t="shared" ref="D13:D29" si="4">SUM(O13,Q13)</f>
        <v>5400</v>
      </c>
      <c r="E13" s="57"/>
      <c r="F13" s="57"/>
      <c r="G13" s="18">
        <v>8</v>
      </c>
      <c r="H13" s="55">
        <v>9</v>
      </c>
      <c r="I13" s="57"/>
      <c r="J13" s="57"/>
      <c r="K13" s="57"/>
      <c r="L13" s="57"/>
      <c r="M13" s="16">
        <v>46</v>
      </c>
      <c r="N13" s="55">
        <v>47</v>
      </c>
      <c r="O13" s="16">
        <f t="shared" ref="O13:O29" si="5">G13*100</f>
        <v>800</v>
      </c>
      <c r="P13" s="12">
        <v>277</v>
      </c>
      <c r="Q13" s="16">
        <f t="shared" ref="Q13:Q29" si="6">M13*100</f>
        <v>4600</v>
      </c>
      <c r="R13" s="12">
        <v>1469</v>
      </c>
      <c r="S13" s="57"/>
      <c r="T13" s="57"/>
      <c r="U13" s="57"/>
      <c r="V13" s="57"/>
      <c r="W13" s="18">
        <v>0</v>
      </c>
      <c r="X13" s="12">
        <v>0</v>
      </c>
      <c r="Y13" s="57"/>
      <c r="Z13" s="57"/>
      <c r="AA13" s="57"/>
      <c r="AB13" s="57"/>
      <c r="AC13" s="18">
        <v>0</v>
      </c>
      <c r="AD13" s="12">
        <v>0</v>
      </c>
      <c r="AE13" s="57"/>
      <c r="AF13" s="57"/>
      <c r="AG13" s="57"/>
      <c r="AH13" s="57"/>
      <c r="AI13" s="16">
        <f t="shared" ref="AI13:AI29" si="7">SUM(G13,M13)-W13-AC13</f>
        <v>54</v>
      </c>
      <c r="AJ13" s="55">
        <v>56</v>
      </c>
      <c r="AK13" s="56">
        <f t="shared" ref="AK13:AK29" si="8">W13*100</f>
        <v>0</v>
      </c>
      <c r="AL13" s="12">
        <v>0</v>
      </c>
      <c r="AM13" s="23">
        <f t="shared" ref="AM13:AM29" si="9">AC13*100</f>
        <v>0</v>
      </c>
      <c r="AN13" s="12">
        <v>0</v>
      </c>
      <c r="AO13" s="23">
        <f t="shared" ref="AO13:AO29" si="10">AI13*100</f>
        <v>5400</v>
      </c>
      <c r="AP13" s="12">
        <v>1746</v>
      </c>
      <c r="AQ13" s="56">
        <f t="shared" ref="AQ13:AQ29" si="11">AK13*10</f>
        <v>0</v>
      </c>
      <c r="AR13" s="12">
        <v>0</v>
      </c>
      <c r="AS13" s="23">
        <f t="shared" ref="AS13:AS29" si="12">AM13*10</f>
        <v>0</v>
      </c>
      <c r="AT13" s="12">
        <v>0</v>
      </c>
      <c r="AU13" s="23">
        <f t="shared" ref="AU13:AU29" si="13">AO13*10</f>
        <v>54000</v>
      </c>
      <c r="AV13" s="12">
        <v>17460</v>
      </c>
      <c r="AW13" s="57"/>
      <c r="AX13" s="16">
        <v>43</v>
      </c>
      <c r="AY13" s="13">
        <v>42</v>
      </c>
      <c r="AZ13" s="16">
        <v>38</v>
      </c>
      <c r="BA13" s="12">
        <v>37</v>
      </c>
      <c r="BB13" s="16">
        <v>11</v>
      </c>
      <c r="BC13" s="55">
        <v>11</v>
      </c>
      <c r="BD13" s="56"/>
      <c r="BE13" s="12"/>
      <c r="BF13" s="23"/>
      <c r="BG13" s="12"/>
      <c r="BH13" s="23"/>
      <c r="BI13" s="12"/>
      <c r="BJ13" s="66">
        <f t="shared" si="0"/>
        <v>90</v>
      </c>
      <c r="BK13" s="58">
        <f t="shared" si="1"/>
        <v>56</v>
      </c>
      <c r="BL13" s="58">
        <f t="shared" ref="BL13:BL29" si="14">SUM(X13,AD13,AJ13)</f>
        <v>56</v>
      </c>
      <c r="BM13" s="58">
        <f t="shared" si="2"/>
        <v>1746</v>
      </c>
      <c r="BN13" s="59">
        <f>SUM(AL13,AN13,AP13)</f>
        <v>1746</v>
      </c>
    </row>
    <row r="14" spans="1:66" x14ac:dyDescent="0.25">
      <c r="A14" s="23" t="s">
        <v>26</v>
      </c>
      <c r="B14" s="23">
        <v>168</v>
      </c>
      <c r="C14" s="57">
        <f t="shared" si="3"/>
        <v>25</v>
      </c>
      <c r="D14" s="57">
        <f t="shared" si="4"/>
        <v>2500</v>
      </c>
      <c r="E14" s="57"/>
      <c r="F14" s="57"/>
      <c r="G14" s="18">
        <v>2</v>
      </c>
      <c r="H14" s="55">
        <v>2</v>
      </c>
      <c r="I14" s="57"/>
      <c r="J14" s="57"/>
      <c r="K14" s="57"/>
      <c r="L14" s="57"/>
      <c r="M14" s="16">
        <v>23</v>
      </c>
      <c r="N14" s="55">
        <v>23</v>
      </c>
      <c r="O14" s="16">
        <f t="shared" si="5"/>
        <v>200</v>
      </c>
      <c r="P14" s="12">
        <v>29</v>
      </c>
      <c r="Q14" s="16">
        <f t="shared" si="6"/>
        <v>2300</v>
      </c>
      <c r="R14" s="12">
        <v>750</v>
      </c>
      <c r="S14" s="57"/>
      <c r="T14" s="57"/>
      <c r="U14" s="57"/>
      <c r="V14" s="57"/>
      <c r="W14" s="18">
        <v>0</v>
      </c>
      <c r="X14" s="55">
        <v>0</v>
      </c>
      <c r="Y14" s="57"/>
      <c r="Z14" s="57"/>
      <c r="AA14" s="57"/>
      <c r="AB14" s="57"/>
      <c r="AC14" s="18">
        <v>0</v>
      </c>
      <c r="AD14" s="12">
        <v>0</v>
      </c>
      <c r="AE14" s="57"/>
      <c r="AF14" s="57"/>
      <c r="AG14" s="57"/>
      <c r="AH14" s="57"/>
      <c r="AI14" s="16">
        <f t="shared" si="7"/>
        <v>25</v>
      </c>
      <c r="AJ14" s="55">
        <v>25</v>
      </c>
      <c r="AK14" s="56">
        <f t="shared" si="8"/>
        <v>0</v>
      </c>
      <c r="AL14" s="12">
        <v>0</v>
      </c>
      <c r="AM14" s="23">
        <f t="shared" si="9"/>
        <v>0</v>
      </c>
      <c r="AN14" s="12">
        <v>0</v>
      </c>
      <c r="AO14" s="23">
        <f t="shared" si="10"/>
        <v>2500</v>
      </c>
      <c r="AP14" s="12">
        <v>779</v>
      </c>
      <c r="AQ14" s="56">
        <f t="shared" si="11"/>
        <v>0</v>
      </c>
      <c r="AR14" s="12">
        <v>0</v>
      </c>
      <c r="AS14" s="23">
        <f>AM14*10</f>
        <v>0</v>
      </c>
      <c r="AT14" s="12">
        <v>0</v>
      </c>
      <c r="AU14" s="23">
        <f t="shared" si="13"/>
        <v>25000</v>
      </c>
      <c r="AV14" s="12">
        <v>7790</v>
      </c>
      <c r="AW14" s="57"/>
      <c r="AX14" s="16">
        <v>38</v>
      </c>
      <c r="AY14" s="13">
        <v>37</v>
      </c>
      <c r="AZ14" s="16">
        <v>19</v>
      </c>
      <c r="BA14" s="12">
        <v>19</v>
      </c>
      <c r="BB14" s="16">
        <v>8</v>
      </c>
      <c r="BC14" s="55">
        <v>8</v>
      </c>
      <c r="BD14" s="56"/>
      <c r="BE14" s="12"/>
      <c r="BF14" s="23"/>
      <c r="BG14" s="12"/>
      <c r="BH14" s="23"/>
      <c r="BI14" s="12"/>
      <c r="BJ14" s="66">
        <f t="shared" si="0"/>
        <v>64</v>
      </c>
      <c r="BK14" s="58">
        <f t="shared" si="1"/>
        <v>25</v>
      </c>
      <c r="BL14" s="58">
        <f t="shared" si="14"/>
        <v>25</v>
      </c>
      <c r="BM14" s="58">
        <f t="shared" si="2"/>
        <v>779</v>
      </c>
      <c r="BN14" s="59">
        <f t="shared" ref="BN14:BN29" si="15">SUM(AL14,AN14,AP14)</f>
        <v>779</v>
      </c>
    </row>
    <row r="15" spans="1:66" x14ac:dyDescent="0.25">
      <c r="A15" s="23" t="s">
        <v>27</v>
      </c>
      <c r="B15" s="23">
        <v>168</v>
      </c>
      <c r="C15" s="57">
        <f t="shared" si="3"/>
        <v>72</v>
      </c>
      <c r="D15" s="57">
        <f t="shared" si="4"/>
        <v>7200</v>
      </c>
      <c r="E15" s="57"/>
      <c r="F15" s="57"/>
      <c r="G15" s="18">
        <v>33</v>
      </c>
      <c r="H15" s="55">
        <v>32</v>
      </c>
      <c r="I15" s="57"/>
      <c r="J15" s="57"/>
      <c r="K15" s="57"/>
      <c r="L15" s="57"/>
      <c r="M15" s="16">
        <v>39</v>
      </c>
      <c r="N15" s="55">
        <v>38</v>
      </c>
      <c r="O15" s="16">
        <f t="shared" si="5"/>
        <v>3300</v>
      </c>
      <c r="P15" s="12">
        <v>939</v>
      </c>
      <c r="Q15" s="16">
        <f t="shared" si="6"/>
        <v>3900</v>
      </c>
      <c r="R15" s="12">
        <v>1213</v>
      </c>
      <c r="S15" s="57"/>
      <c r="T15" s="57"/>
      <c r="U15" s="57"/>
      <c r="V15" s="57"/>
      <c r="W15" s="18">
        <v>0</v>
      </c>
      <c r="X15" s="12">
        <v>1</v>
      </c>
      <c r="Y15" s="57"/>
      <c r="Z15" s="57"/>
      <c r="AA15" s="57"/>
      <c r="AB15" s="57"/>
      <c r="AC15" s="18">
        <v>0</v>
      </c>
      <c r="AD15" s="55">
        <v>0</v>
      </c>
      <c r="AE15" s="57"/>
      <c r="AF15" s="57"/>
      <c r="AG15" s="57"/>
      <c r="AH15" s="57"/>
      <c r="AI15" s="16">
        <f t="shared" si="7"/>
        <v>72</v>
      </c>
      <c r="AJ15" s="55">
        <v>69</v>
      </c>
      <c r="AK15" s="56">
        <f t="shared" si="8"/>
        <v>0</v>
      </c>
      <c r="AL15" s="12">
        <v>0</v>
      </c>
      <c r="AM15" s="23">
        <f t="shared" si="9"/>
        <v>0</v>
      </c>
      <c r="AN15" s="12">
        <v>0</v>
      </c>
      <c r="AO15" s="23">
        <f t="shared" si="10"/>
        <v>7200</v>
      </c>
      <c r="AP15" s="12">
        <v>2152</v>
      </c>
      <c r="AQ15" s="56">
        <f t="shared" si="11"/>
        <v>0</v>
      </c>
      <c r="AR15" s="12">
        <v>0</v>
      </c>
      <c r="AS15" s="23">
        <f t="shared" si="12"/>
        <v>0</v>
      </c>
      <c r="AT15" s="12">
        <v>0</v>
      </c>
      <c r="AU15" s="23">
        <f t="shared" si="13"/>
        <v>72000</v>
      </c>
      <c r="AV15" s="12">
        <v>21520</v>
      </c>
      <c r="AW15" s="57"/>
      <c r="AX15" s="16">
        <v>73</v>
      </c>
      <c r="AY15" s="13">
        <v>74</v>
      </c>
      <c r="AZ15" s="16">
        <v>111</v>
      </c>
      <c r="BA15" s="12">
        <v>111</v>
      </c>
      <c r="BB15" s="16">
        <v>30</v>
      </c>
      <c r="BC15" s="55">
        <v>30</v>
      </c>
      <c r="BD15" s="56"/>
      <c r="BE15" s="12"/>
      <c r="BF15" s="23"/>
      <c r="BG15" s="12"/>
      <c r="BH15" s="23"/>
      <c r="BI15" s="12"/>
      <c r="BJ15" s="66">
        <f t="shared" si="0"/>
        <v>215</v>
      </c>
      <c r="BK15" s="58">
        <f t="shared" si="1"/>
        <v>70</v>
      </c>
      <c r="BL15" s="58">
        <f t="shared" si="14"/>
        <v>70</v>
      </c>
      <c r="BM15" s="58">
        <f t="shared" si="2"/>
        <v>2152</v>
      </c>
      <c r="BN15" s="59">
        <f t="shared" si="15"/>
        <v>2152</v>
      </c>
    </row>
    <row r="16" spans="1:66" x14ac:dyDescent="0.25">
      <c r="A16" s="23" t="s">
        <v>28</v>
      </c>
      <c r="B16" s="23">
        <v>168</v>
      </c>
      <c r="C16" s="57">
        <f t="shared" si="3"/>
        <v>10</v>
      </c>
      <c r="D16" s="57">
        <f t="shared" si="4"/>
        <v>1000</v>
      </c>
      <c r="E16" s="23"/>
      <c r="F16" s="23"/>
      <c r="G16" s="18">
        <v>6</v>
      </c>
      <c r="H16" s="55">
        <v>2</v>
      </c>
      <c r="I16" s="23"/>
      <c r="J16" s="23"/>
      <c r="K16" s="23"/>
      <c r="L16" s="23"/>
      <c r="M16" s="16">
        <v>4</v>
      </c>
      <c r="N16" s="55">
        <v>9</v>
      </c>
      <c r="O16" s="16">
        <f t="shared" si="5"/>
        <v>600</v>
      </c>
      <c r="P16" s="12">
        <v>58</v>
      </c>
      <c r="Q16" s="16">
        <f t="shared" si="6"/>
        <v>400</v>
      </c>
      <c r="R16" s="12">
        <v>417</v>
      </c>
      <c r="S16" s="23"/>
      <c r="T16" s="23"/>
      <c r="U16" s="23"/>
      <c r="V16" s="23"/>
      <c r="W16" s="18">
        <v>0</v>
      </c>
      <c r="X16" s="12">
        <v>0</v>
      </c>
      <c r="Y16" s="23"/>
      <c r="Z16" s="23"/>
      <c r="AA16" s="23"/>
      <c r="AB16" s="23"/>
      <c r="AC16" s="18">
        <v>0</v>
      </c>
      <c r="AD16" s="55">
        <v>0</v>
      </c>
      <c r="AE16" s="23"/>
      <c r="AF16" s="23"/>
      <c r="AG16" s="23"/>
      <c r="AH16" s="23"/>
      <c r="AI16" s="16">
        <f t="shared" si="7"/>
        <v>10</v>
      </c>
      <c r="AJ16" s="55">
        <v>11</v>
      </c>
      <c r="AK16" s="56">
        <f t="shared" si="8"/>
        <v>0</v>
      </c>
      <c r="AL16" s="12">
        <v>0</v>
      </c>
      <c r="AM16" s="23">
        <f t="shared" si="9"/>
        <v>0</v>
      </c>
      <c r="AN16" s="12">
        <v>0</v>
      </c>
      <c r="AO16" s="23">
        <f t="shared" si="10"/>
        <v>1000</v>
      </c>
      <c r="AP16" s="12">
        <v>475</v>
      </c>
      <c r="AQ16" s="56">
        <f t="shared" si="11"/>
        <v>0</v>
      </c>
      <c r="AR16" s="12">
        <v>0</v>
      </c>
      <c r="AS16" s="23">
        <f t="shared" si="12"/>
        <v>0</v>
      </c>
      <c r="AT16" s="12">
        <v>0</v>
      </c>
      <c r="AU16" s="23">
        <f t="shared" si="13"/>
        <v>10000</v>
      </c>
      <c r="AV16" s="12">
        <v>4750</v>
      </c>
      <c r="AW16" s="57"/>
      <c r="AX16" s="16">
        <v>14</v>
      </c>
      <c r="AY16" s="13">
        <v>14</v>
      </c>
      <c r="AZ16" s="16">
        <v>20</v>
      </c>
      <c r="BA16" s="12">
        <v>21</v>
      </c>
      <c r="BB16" s="16">
        <v>4</v>
      </c>
      <c r="BC16" s="55">
        <v>4</v>
      </c>
      <c r="BD16" s="56"/>
      <c r="BE16" s="12"/>
      <c r="BF16" s="23"/>
      <c r="BG16" s="12"/>
      <c r="BH16" s="23"/>
      <c r="BI16" s="12"/>
      <c r="BJ16" s="66">
        <f t="shared" si="0"/>
        <v>39</v>
      </c>
      <c r="BK16" s="58">
        <f t="shared" si="1"/>
        <v>11</v>
      </c>
      <c r="BL16" s="58">
        <f t="shared" si="14"/>
        <v>11</v>
      </c>
      <c r="BM16" s="58">
        <f t="shared" si="2"/>
        <v>475</v>
      </c>
      <c r="BN16" s="59">
        <f t="shared" si="15"/>
        <v>475</v>
      </c>
    </row>
    <row r="17" spans="1:66" x14ac:dyDescent="0.25">
      <c r="A17" s="23" t="s">
        <v>29</v>
      </c>
      <c r="B17" s="23">
        <v>168</v>
      </c>
      <c r="C17" s="57">
        <f t="shared" si="3"/>
        <v>16</v>
      </c>
      <c r="D17" s="57">
        <f t="shared" si="4"/>
        <v>1600</v>
      </c>
      <c r="E17" s="57"/>
      <c r="F17" s="57"/>
      <c r="G17" s="18">
        <v>4</v>
      </c>
      <c r="H17" s="55">
        <v>2</v>
      </c>
      <c r="I17" s="57"/>
      <c r="J17" s="57"/>
      <c r="K17" s="57"/>
      <c r="L17" s="57"/>
      <c r="M17" s="16">
        <v>12</v>
      </c>
      <c r="N17" s="55">
        <v>14</v>
      </c>
      <c r="O17" s="16">
        <f t="shared" si="5"/>
        <v>400</v>
      </c>
      <c r="P17" s="12">
        <v>85</v>
      </c>
      <c r="Q17" s="16">
        <f t="shared" si="6"/>
        <v>1200</v>
      </c>
      <c r="R17" s="12">
        <v>557</v>
      </c>
      <c r="S17" s="57"/>
      <c r="T17" s="57"/>
      <c r="U17" s="57"/>
      <c r="V17" s="57"/>
      <c r="W17" s="18">
        <v>1</v>
      </c>
      <c r="X17" s="12">
        <v>2</v>
      </c>
      <c r="Y17" s="57"/>
      <c r="Z17" s="57"/>
      <c r="AA17" s="57"/>
      <c r="AB17" s="57"/>
      <c r="AC17" s="18">
        <v>0</v>
      </c>
      <c r="AD17" s="55">
        <v>1</v>
      </c>
      <c r="AE17" s="57"/>
      <c r="AF17" s="57"/>
      <c r="AG17" s="57"/>
      <c r="AH17" s="57"/>
      <c r="AI17" s="16">
        <f t="shared" si="7"/>
        <v>15</v>
      </c>
      <c r="AJ17" s="55">
        <v>13</v>
      </c>
      <c r="AK17" s="56">
        <f t="shared" si="8"/>
        <v>100</v>
      </c>
      <c r="AL17" s="12">
        <v>31</v>
      </c>
      <c r="AM17" s="23">
        <f t="shared" si="9"/>
        <v>0</v>
      </c>
      <c r="AN17" s="12">
        <v>51</v>
      </c>
      <c r="AO17" s="23">
        <f t="shared" si="10"/>
        <v>1500</v>
      </c>
      <c r="AP17" s="12">
        <v>560</v>
      </c>
      <c r="AQ17" s="56">
        <f t="shared" si="11"/>
        <v>1000</v>
      </c>
      <c r="AR17" s="12">
        <v>310</v>
      </c>
      <c r="AS17" s="23">
        <f t="shared" si="12"/>
        <v>0</v>
      </c>
      <c r="AT17" s="12">
        <v>510</v>
      </c>
      <c r="AU17" s="23">
        <f t="shared" si="13"/>
        <v>15000</v>
      </c>
      <c r="AV17" s="12">
        <v>5600</v>
      </c>
      <c r="AW17" s="57"/>
      <c r="AX17" s="16">
        <v>63</v>
      </c>
      <c r="AY17" s="13">
        <v>63</v>
      </c>
      <c r="AZ17" s="16">
        <v>71</v>
      </c>
      <c r="BA17" s="12">
        <v>70</v>
      </c>
      <c r="BB17" s="16">
        <v>13</v>
      </c>
      <c r="BC17" s="55">
        <v>15</v>
      </c>
      <c r="BD17" s="56"/>
      <c r="BE17" s="12"/>
      <c r="BF17" s="23"/>
      <c r="BG17" s="12"/>
      <c r="BH17" s="23"/>
      <c r="BI17" s="12"/>
      <c r="BJ17" s="66">
        <f t="shared" si="0"/>
        <v>148</v>
      </c>
      <c r="BK17" s="58">
        <f t="shared" si="1"/>
        <v>16</v>
      </c>
      <c r="BL17" s="58">
        <f t="shared" si="14"/>
        <v>16</v>
      </c>
      <c r="BM17" s="58">
        <f t="shared" si="2"/>
        <v>642</v>
      </c>
      <c r="BN17" s="59">
        <f t="shared" si="15"/>
        <v>642</v>
      </c>
    </row>
    <row r="18" spans="1:66" x14ac:dyDescent="0.25">
      <c r="A18" s="23" t="s">
        <v>30</v>
      </c>
      <c r="B18" s="23">
        <v>168</v>
      </c>
      <c r="C18" s="57">
        <f t="shared" si="3"/>
        <v>49</v>
      </c>
      <c r="D18" s="57">
        <f t="shared" si="4"/>
        <v>4900</v>
      </c>
      <c r="E18" s="57"/>
      <c r="F18" s="57"/>
      <c r="G18" s="18">
        <v>15</v>
      </c>
      <c r="H18" s="55">
        <v>12</v>
      </c>
      <c r="I18" s="57"/>
      <c r="J18" s="57"/>
      <c r="K18" s="57"/>
      <c r="L18" s="57"/>
      <c r="M18" s="16">
        <v>34</v>
      </c>
      <c r="N18" s="55">
        <v>38</v>
      </c>
      <c r="O18" s="16">
        <f t="shared" si="5"/>
        <v>1500</v>
      </c>
      <c r="P18" s="12">
        <v>391</v>
      </c>
      <c r="Q18" s="16">
        <f t="shared" si="6"/>
        <v>3400</v>
      </c>
      <c r="R18" s="12">
        <v>1207</v>
      </c>
      <c r="S18" s="57"/>
      <c r="T18" s="57"/>
      <c r="U18" s="57"/>
      <c r="V18" s="57"/>
      <c r="W18" s="18">
        <v>2</v>
      </c>
      <c r="X18" s="12">
        <v>2</v>
      </c>
      <c r="Y18" s="57"/>
      <c r="Z18" s="57"/>
      <c r="AA18" s="57"/>
      <c r="AB18" s="57"/>
      <c r="AC18" s="18">
        <v>2</v>
      </c>
      <c r="AD18" s="12">
        <v>0</v>
      </c>
      <c r="AE18" s="57"/>
      <c r="AF18" s="57"/>
      <c r="AG18" s="57"/>
      <c r="AH18" s="57"/>
      <c r="AI18" s="16">
        <f t="shared" si="7"/>
        <v>45</v>
      </c>
      <c r="AJ18" s="55">
        <v>48</v>
      </c>
      <c r="AK18" s="56">
        <f t="shared" si="8"/>
        <v>200</v>
      </c>
      <c r="AL18" s="12">
        <v>96</v>
      </c>
      <c r="AM18" s="23">
        <f t="shared" si="9"/>
        <v>200</v>
      </c>
      <c r="AN18" s="12">
        <v>0</v>
      </c>
      <c r="AO18" s="23">
        <f t="shared" si="10"/>
        <v>4500</v>
      </c>
      <c r="AP18" s="12">
        <v>1502</v>
      </c>
      <c r="AQ18" s="56">
        <f t="shared" si="11"/>
        <v>2000</v>
      </c>
      <c r="AR18" s="12">
        <v>960</v>
      </c>
      <c r="AS18" s="23">
        <f t="shared" si="12"/>
        <v>2000</v>
      </c>
      <c r="AT18" s="12">
        <v>0</v>
      </c>
      <c r="AU18" s="23">
        <f t="shared" si="13"/>
        <v>45000</v>
      </c>
      <c r="AV18" s="12">
        <v>15020</v>
      </c>
      <c r="AW18" s="57"/>
      <c r="AX18" s="16">
        <v>51</v>
      </c>
      <c r="AY18" s="13">
        <v>48</v>
      </c>
      <c r="AZ18" s="16">
        <v>40</v>
      </c>
      <c r="BA18" s="12">
        <v>40</v>
      </c>
      <c r="BB18" s="57"/>
      <c r="BC18" s="12"/>
      <c r="BD18" s="23"/>
      <c r="BE18" s="12"/>
      <c r="BF18" s="23"/>
      <c r="BG18" s="12"/>
      <c r="BH18" s="23"/>
      <c r="BI18" s="12"/>
      <c r="BJ18" s="66">
        <f t="shared" si="0"/>
        <v>88</v>
      </c>
      <c r="BK18" s="67">
        <f t="shared" si="1"/>
        <v>50</v>
      </c>
      <c r="BL18" s="58">
        <f t="shared" si="14"/>
        <v>50</v>
      </c>
      <c r="BM18" s="58">
        <f t="shared" si="2"/>
        <v>1598</v>
      </c>
      <c r="BN18" s="59">
        <f t="shared" si="15"/>
        <v>1598</v>
      </c>
    </row>
    <row r="19" spans="1:66" x14ac:dyDescent="0.25">
      <c r="A19" s="23" t="s">
        <v>31</v>
      </c>
      <c r="B19" s="23">
        <v>168</v>
      </c>
      <c r="C19" s="57">
        <f t="shared" si="3"/>
        <v>17</v>
      </c>
      <c r="D19" s="57">
        <f t="shared" si="4"/>
        <v>1700</v>
      </c>
      <c r="E19" s="23"/>
      <c r="F19" s="23"/>
      <c r="G19" s="18">
        <v>7</v>
      </c>
      <c r="H19" s="55">
        <v>4</v>
      </c>
      <c r="I19" s="57"/>
      <c r="J19" s="57"/>
      <c r="K19" s="57"/>
      <c r="L19" s="23"/>
      <c r="M19" s="16">
        <v>10</v>
      </c>
      <c r="N19" s="55">
        <v>13</v>
      </c>
      <c r="O19" s="16">
        <f t="shared" si="5"/>
        <v>700</v>
      </c>
      <c r="P19" s="12">
        <v>238</v>
      </c>
      <c r="Q19" s="16">
        <f t="shared" si="6"/>
        <v>1000</v>
      </c>
      <c r="R19" s="12">
        <v>416</v>
      </c>
      <c r="S19" s="23"/>
      <c r="T19" s="23"/>
      <c r="U19" s="23"/>
      <c r="V19" s="23"/>
      <c r="W19" s="18">
        <v>0</v>
      </c>
      <c r="X19" s="12">
        <v>0</v>
      </c>
      <c r="Y19" s="23"/>
      <c r="Z19" s="23"/>
      <c r="AA19" s="23"/>
      <c r="AB19" s="23"/>
      <c r="AC19" s="18">
        <v>0</v>
      </c>
      <c r="AD19" s="12">
        <v>0</v>
      </c>
      <c r="AE19" s="23"/>
      <c r="AF19" s="23"/>
      <c r="AG19" s="23"/>
      <c r="AH19" s="23"/>
      <c r="AI19" s="16">
        <f t="shared" si="7"/>
        <v>17</v>
      </c>
      <c r="AJ19" s="55">
        <v>17</v>
      </c>
      <c r="AK19" s="56">
        <f t="shared" si="8"/>
        <v>0</v>
      </c>
      <c r="AL19" s="12">
        <v>0</v>
      </c>
      <c r="AM19" s="23">
        <f t="shared" si="9"/>
        <v>0</v>
      </c>
      <c r="AN19" s="12">
        <v>0</v>
      </c>
      <c r="AO19" s="23">
        <f t="shared" si="10"/>
        <v>1700</v>
      </c>
      <c r="AP19" s="12">
        <v>654</v>
      </c>
      <c r="AQ19" s="56">
        <f t="shared" si="11"/>
        <v>0</v>
      </c>
      <c r="AR19" s="12">
        <v>0</v>
      </c>
      <c r="AS19" s="23">
        <f t="shared" si="12"/>
        <v>0</v>
      </c>
      <c r="AT19" s="12">
        <v>0</v>
      </c>
      <c r="AU19" s="23">
        <f t="shared" si="13"/>
        <v>17000</v>
      </c>
      <c r="AV19" s="12">
        <v>6540</v>
      </c>
      <c r="AW19" s="23"/>
      <c r="AX19" s="16">
        <v>19</v>
      </c>
      <c r="AY19" s="62">
        <v>20</v>
      </c>
      <c r="AZ19" s="16">
        <v>7</v>
      </c>
      <c r="BA19" s="55">
        <v>7</v>
      </c>
      <c r="BB19" s="57"/>
      <c r="BC19" s="12"/>
      <c r="BD19" s="23"/>
      <c r="BE19" s="12"/>
      <c r="BF19" s="23"/>
      <c r="BG19" s="12"/>
      <c r="BH19" s="23"/>
      <c r="BI19" s="12"/>
      <c r="BJ19" s="66">
        <f t="shared" si="0"/>
        <v>27</v>
      </c>
      <c r="BK19" s="58">
        <f t="shared" si="1"/>
        <v>17</v>
      </c>
      <c r="BL19" s="58">
        <f t="shared" si="14"/>
        <v>17</v>
      </c>
      <c r="BM19" s="58">
        <f t="shared" si="2"/>
        <v>654</v>
      </c>
      <c r="BN19" s="59">
        <f t="shared" si="15"/>
        <v>654</v>
      </c>
    </row>
    <row r="20" spans="1:66" x14ac:dyDescent="0.25">
      <c r="A20" s="23" t="s">
        <v>32</v>
      </c>
      <c r="B20" s="23">
        <v>168</v>
      </c>
      <c r="C20" s="57">
        <f t="shared" si="3"/>
        <v>32</v>
      </c>
      <c r="D20" s="57">
        <f t="shared" si="4"/>
        <v>3200</v>
      </c>
      <c r="E20" s="57"/>
      <c r="F20" s="57"/>
      <c r="G20" s="18">
        <v>10</v>
      </c>
      <c r="H20" s="12">
        <v>9</v>
      </c>
      <c r="I20" s="57"/>
      <c r="J20" s="57"/>
      <c r="K20" s="57"/>
      <c r="L20" s="57"/>
      <c r="M20" s="16">
        <v>22</v>
      </c>
      <c r="N20" s="12">
        <v>23</v>
      </c>
      <c r="O20" s="16">
        <f t="shared" si="5"/>
        <v>1000</v>
      </c>
      <c r="P20" s="12">
        <v>275</v>
      </c>
      <c r="Q20" s="16">
        <f t="shared" si="6"/>
        <v>2200</v>
      </c>
      <c r="R20" s="12">
        <v>1113</v>
      </c>
      <c r="S20" s="57"/>
      <c r="T20" s="57"/>
      <c r="U20" s="57"/>
      <c r="V20" s="57"/>
      <c r="W20" s="18">
        <v>0</v>
      </c>
      <c r="X20" s="12">
        <v>0</v>
      </c>
      <c r="Y20" s="57"/>
      <c r="Z20" s="57"/>
      <c r="AA20" s="57"/>
      <c r="AB20" s="57"/>
      <c r="AC20" s="18">
        <v>0</v>
      </c>
      <c r="AD20" s="12">
        <v>0</v>
      </c>
      <c r="AE20" s="57"/>
      <c r="AF20" s="57"/>
      <c r="AG20" s="57"/>
      <c r="AH20" s="57"/>
      <c r="AI20" s="16">
        <f t="shared" si="7"/>
        <v>32</v>
      </c>
      <c r="AJ20" s="55">
        <v>32</v>
      </c>
      <c r="AK20" s="56">
        <f t="shared" si="8"/>
        <v>0</v>
      </c>
      <c r="AL20" s="12">
        <v>0</v>
      </c>
      <c r="AM20" s="23">
        <f t="shared" si="9"/>
        <v>0</v>
      </c>
      <c r="AN20" s="12">
        <v>0</v>
      </c>
      <c r="AO20" s="23">
        <f t="shared" si="10"/>
        <v>3200</v>
      </c>
      <c r="AP20" s="12">
        <v>1388</v>
      </c>
      <c r="AQ20" s="56">
        <f t="shared" si="11"/>
        <v>0</v>
      </c>
      <c r="AR20" s="12">
        <v>0</v>
      </c>
      <c r="AS20" s="23">
        <f t="shared" si="12"/>
        <v>0</v>
      </c>
      <c r="AT20" s="12">
        <v>0</v>
      </c>
      <c r="AU20" s="23">
        <f t="shared" si="13"/>
        <v>32000</v>
      </c>
      <c r="AV20" s="12">
        <v>13880</v>
      </c>
      <c r="AW20" s="57"/>
      <c r="AX20" s="16">
        <v>33</v>
      </c>
      <c r="AY20" s="62">
        <v>33</v>
      </c>
      <c r="AZ20" s="16">
        <v>27</v>
      </c>
      <c r="BA20" s="55">
        <v>26</v>
      </c>
      <c r="BB20" s="57"/>
      <c r="BC20" s="12"/>
      <c r="BD20" s="23"/>
      <c r="BE20" s="12"/>
      <c r="BF20" s="23"/>
      <c r="BG20" s="12"/>
      <c r="BH20" s="23"/>
      <c r="BI20" s="12"/>
      <c r="BJ20" s="66">
        <f t="shared" si="0"/>
        <v>59</v>
      </c>
      <c r="BK20" s="58">
        <f t="shared" si="1"/>
        <v>32</v>
      </c>
      <c r="BL20" s="58">
        <f t="shared" si="14"/>
        <v>32</v>
      </c>
      <c r="BM20" s="58">
        <f t="shared" si="2"/>
        <v>1388</v>
      </c>
      <c r="BN20" s="59">
        <f t="shared" si="15"/>
        <v>1388</v>
      </c>
    </row>
    <row r="21" spans="1:66" x14ac:dyDescent="0.25">
      <c r="A21" s="23" t="s">
        <v>33</v>
      </c>
      <c r="B21" s="23">
        <v>168</v>
      </c>
      <c r="C21" s="57">
        <f t="shared" si="3"/>
        <v>47</v>
      </c>
      <c r="D21" s="57">
        <f t="shared" si="4"/>
        <v>4700</v>
      </c>
      <c r="E21" s="57"/>
      <c r="F21" s="57"/>
      <c r="G21" s="18">
        <v>11</v>
      </c>
      <c r="H21" s="12">
        <v>10</v>
      </c>
      <c r="I21" s="57"/>
      <c r="J21" s="57"/>
      <c r="K21" s="57"/>
      <c r="L21" s="57"/>
      <c r="M21" s="16">
        <v>36</v>
      </c>
      <c r="N21" s="55">
        <v>36</v>
      </c>
      <c r="O21" s="16">
        <f t="shared" si="5"/>
        <v>1100</v>
      </c>
      <c r="P21" s="12">
        <v>391</v>
      </c>
      <c r="Q21" s="16">
        <f t="shared" si="6"/>
        <v>3600</v>
      </c>
      <c r="R21" s="12">
        <v>1289</v>
      </c>
      <c r="S21" s="57"/>
      <c r="T21" s="57"/>
      <c r="U21" s="57"/>
      <c r="V21" s="57"/>
      <c r="W21" s="18">
        <v>1</v>
      </c>
      <c r="X21" s="12">
        <v>0</v>
      </c>
      <c r="Y21" s="57"/>
      <c r="Z21" s="57"/>
      <c r="AA21" s="57"/>
      <c r="AB21" s="57"/>
      <c r="AC21" s="18">
        <v>0</v>
      </c>
      <c r="AD21" s="55">
        <v>0</v>
      </c>
      <c r="AE21" s="57"/>
      <c r="AF21" s="57"/>
      <c r="AG21" s="57"/>
      <c r="AH21" s="57"/>
      <c r="AI21" s="16">
        <f t="shared" si="7"/>
        <v>46</v>
      </c>
      <c r="AJ21" s="55">
        <v>46</v>
      </c>
      <c r="AK21" s="56">
        <f t="shared" si="8"/>
        <v>100</v>
      </c>
      <c r="AL21" s="12">
        <v>0</v>
      </c>
      <c r="AM21" s="23">
        <f t="shared" si="9"/>
        <v>0</v>
      </c>
      <c r="AN21" s="12">
        <v>0</v>
      </c>
      <c r="AO21" s="23">
        <f t="shared" si="10"/>
        <v>4600</v>
      </c>
      <c r="AP21" s="12">
        <v>1680</v>
      </c>
      <c r="AQ21" s="56">
        <f t="shared" si="11"/>
        <v>1000</v>
      </c>
      <c r="AR21" s="12">
        <v>0</v>
      </c>
      <c r="AS21" s="23">
        <f t="shared" si="12"/>
        <v>0</v>
      </c>
      <c r="AT21" s="12">
        <v>0</v>
      </c>
      <c r="AU21" s="23">
        <f t="shared" si="13"/>
        <v>46000</v>
      </c>
      <c r="AV21" s="12">
        <v>16800</v>
      </c>
      <c r="AW21" s="57"/>
      <c r="AX21" s="57"/>
      <c r="AY21" s="13"/>
      <c r="AZ21" s="57"/>
      <c r="BA21" s="12"/>
      <c r="BB21" s="57"/>
      <c r="BC21" s="12"/>
      <c r="BD21" s="23"/>
      <c r="BE21" s="12"/>
      <c r="BF21" s="23"/>
      <c r="BG21" s="12"/>
      <c r="BH21" s="23"/>
      <c r="BI21" s="12"/>
      <c r="BJ21" s="60"/>
      <c r="BK21" s="58">
        <f t="shared" si="1"/>
        <v>46</v>
      </c>
      <c r="BL21" s="58">
        <f t="shared" si="14"/>
        <v>46</v>
      </c>
      <c r="BM21" s="58">
        <f t="shared" si="2"/>
        <v>1680</v>
      </c>
      <c r="BN21" s="59">
        <f t="shared" si="15"/>
        <v>1680</v>
      </c>
    </row>
    <row r="22" spans="1:66" x14ac:dyDescent="0.25">
      <c r="A22" s="23" t="s">
        <v>34</v>
      </c>
      <c r="B22" s="23">
        <v>168</v>
      </c>
      <c r="C22" s="57">
        <f t="shared" si="3"/>
        <v>38</v>
      </c>
      <c r="D22" s="57">
        <f t="shared" si="4"/>
        <v>3800</v>
      </c>
      <c r="E22" s="57"/>
      <c r="F22" s="57"/>
      <c r="G22" s="18">
        <v>11</v>
      </c>
      <c r="H22" s="55">
        <v>10</v>
      </c>
      <c r="I22" s="57"/>
      <c r="J22" s="57"/>
      <c r="K22" s="57"/>
      <c r="L22" s="57"/>
      <c r="M22" s="16">
        <v>27</v>
      </c>
      <c r="N22" s="55">
        <v>24</v>
      </c>
      <c r="O22" s="16">
        <f t="shared" si="5"/>
        <v>1100</v>
      </c>
      <c r="P22" s="12">
        <v>324</v>
      </c>
      <c r="Q22" s="16">
        <f t="shared" si="6"/>
        <v>2700</v>
      </c>
      <c r="R22" s="12">
        <v>902</v>
      </c>
      <c r="S22" s="57"/>
      <c r="T22" s="57"/>
      <c r="U22" s="57"/>
      <c r="V22" s="57"/>
      <c r="W22" s="18">
        <v>0</v>
      </c>
      <c r="X22" s="12">
        <v>0</v>
      </c>
      <c r="Y22" s="57"/>
      <c r="Z22" s="57"/>
      <c r="AA22" s="57"/>
      <c r="AB22" s="57"/>
      <c r="AC22" s="18">
        <v>1</v>
      </c>
      <c r="AD22" s="12">
        <v>1</v>
      </c>
      <c r="AE22" s="57"/>
      <c r="AF22" s="57"/>
      <c r="AG22" s="57"/>
      <c r="AH22" s="57"/>
      <c r="AI22" s="16">
        <f t="shared" si="7"/>
        <v>37</v>
      </c>
      <c r="AJ22" s="55">
        <v>33</v>
      </c>
      <c r="AK22" s="56">
        <f t="shared" si="8"/>
        <v>0</v>
      </c>
      <c r="AL22" s="12">
        <v>0</v>
      </c>
      <c r="AM22" s="23">
        <f t="shared" si="9"/>
        <v>100</v>
      </c>
      <c r="AN22" s="12">
        <v>51</v>
      </c>
      <c r="AO22" s="23">
        <f t="shared" si="10"/>
        <v>3700</v>
      </c>
      <c r="AP22" s="12">
        <v>1175</v>
      </c>
      <c r="AQ22" s="56">
        <f t="shared" si="11"/>
        <v>0</v>
      </c>
      <c r="AR22" s="12">
        <v>0</v>
      </c>
      <c r="AS22" s="23">
        <f t="shared" si="12"/>
        <v>1000</v>
      </c>
      <c r="AT22" s="12">
        <v>510</v>
      </c>
      <c r="AU22" s="23">
        <f t="shared" si="13"/>
        <v>37000</v>
      </c>
      <c r="AV22" s="12">
        <v>11750</v>
      </c>
      <c r="AW22" s="57"/>
      <c r="AX22" s="57"/>
      <c r="AY22" s="12"/>
      <c r="AZ22" s="57"/>
      <c r="BA22" s="12"/>
      <c r="BB22" s="57"/>
      <c r="BC22" s="12"/>
      <c r="BD22" s="23"/>
      <c r="BE22" s="12"/>
      <c r="BF22" s="23"/>
      <c r="BG22" s="12"/>
      <c r="BH22" s="23"/>
      <c r="BI22" s="12"/>
      <c r="BJ22" s="60"/>
      <c r="BK22" s="58">
        <f t="shared" si="1"/>
        <v>34</v>
      </c>
      <c r="BL22" s="58">
        <f t="shared" si="14"/>
        <v>34</v>
      </c>
      <c r="BM22" s="58">
        <f t="shared" si="2"/>
        <v>1226</v>
      </c>
      <c r="BN22" s="59">
        <f t="shared" si="15"/>
        <v>1226</v>
      </c>
    </row>
    <row r="23" spans="1:66" x14ac:dyDescent="0.25">
      <c r="A23" s="23" t="s">
        <v>35</v>
      </c>
      <c r="B23" s="23">
        <v>168</v>
      </c>
      <c r="C23" s="57">
        <f t="shared" si="3"/>
        <v>35</v>
      </c>
      <c r="D23" s="57">
        <f t="shared" si="4"/>
        <v>3500</v>
      </c>
      <c r="E23" s="57"/>
      <c r="F23" s="57"/>
      <c r="G23" s="18">
        <v>2</v>
      </c>
      <c r="H23" s="55">
        <v>5</v>
      </c>
      <c r="I23" s="57"/>
      <c r="J23" s="57"/>
      <c r="K23" s="57"/>
      <c r="L23" s="57"/>
      <c r="M23" s="16">
        <v>33</v>
      </c>
      <c r="N23" s="55">
        <v>34</v>
      </c>
      <c r="O23" s="16">
        <f t="shared" si="5"/>
        <v>200</v>
      </c>
      <c r="P23" s="12">
        <v>119</v>
      </c>
      <c r="Q23" s="16">
        <f t="shared" si="6"/>
        <v>3300</v>
      </c>
      <c r="R23" s="12">
        <v>1347</v>
      </c>
      <c r="S23" s="57"/>
      <c r="T23" s="57"/>
      <c r="U23" s="57"/>
      <c r="V23" s="57"/>
      <c r="W23" s="18">
        <v>0</v>
      </c>
      <c r="X23" s="12">
        <v>0</v>
      </c>
      <c r="Y23" s="57"/>
      <c r="Z23" s="57"/>
      <c r="AA23" s="57"/>
      <c r="AB23" s="57"/>
      <c r="AC23" s="18">
        <v>1</v>
      </c>
      <c r="AD23" s="12">
        <v>1</v>
      </c>
      <c r="AE23" s="57"/>
      <c r="AF23" s="57"/>
      <c r="AG23" s="57"/>
      <c r="AH23" s="57"/>
      <c r="AI23" s="16">
        <f t="shared" si="7"/>
        <v>34</v>
      </c>
      <c r="AJ23" s="55">
        <v>38</v>
      </c>
      <c r="AK23" s="56">
        <f t="shared" si="8"/>
        <v>0</v>
      </c>
      <c r="AL23" s="12">
        <v>0</v>
      </c>
      <c r="AM23" s="23">
        <f t="shared" si="9"/>
        <v>100</v>
      </c>
      <c r="AN23" s="12">
        <v>200</v>
      </c>
      <c r="AO23" s="23">
        <f t="shared" si="10"/>
        <v>3400</v>
      </c>
      <c r="AP23" s="12">
        <v>1446</v>
      </c>
      <c r="AQ23" s="56">
        <f t="shared" si="11"/>
        <v>0</v>
      </c>
      <c r="AR23" s="12">
        <v>0</v>
      </c>
      <c r="AS23" s="23">
        <f t="shared" si="12"/>
        <v>1000</v>
      </c>
      <c r="AT23" s="12">
        <v>200</v>
      </c>
      <c r="AU23" s="23">
        <f t="shared" si="13"/>
        <v>34000</v>
      </c>
      <c r="AV23" s="12">
        <v>14460</v>
      </c>
      <c r="AW23" s="57"/>
      <c r="AX23" s="57"/>
      <c r="AY23" s="12"/>
      <c r="AZ23" s="57"/>
      <c r="BA23" s="12"/>
      <c r="BB23" s="57"/>
      <c r="BC23" s="12"/>
      <c r="BD23" s="23"/>
      <c r="BE23" s="12"/>
      <c r="BF23" s="23"/>
      <c r="BG23" s="12"/>
      <c r="BH23" s="23"/>
      <c r="BI23" s="12"/>
      <c r="BJ23" s="60"/>
      <c r="BK23" s="58">
        <f t="shared" si="1"/>
        <v>39</v>
      </c>
      <c r="BL23" s="58">
        <f t="shared" si="14"/>
        <v>39</v>
      </c>
      <c r="BM23" s="58">
        <f t="shared" si="2"/>
        <v>1466</v>
      </c>
      <c r="BN23" s="59">
        <f>SUM(AL23,AN23,AP23)</f>
        <v>1646</v>
      </c>
    </row>
    <row r="24" spans="1:66" x14ac:dyDescent="0.25">
      <c r="A24" s="23" t="s">
        <v>36</v>
      </c>
      <c r="B24" s="23">
        <v>168</v>
      </c>
      <c r="C24" s="57">
        <f t="shared" si="3"/>
        <v>144</v>
      </c>
      <c r="D24" s="57">
        <f t="shared" si="4"/>
        <v>14400</v>
      </c>
      <c r="E24" s="57"/>
      <c r="F24" s="57"/>
      <c r="G24" s="18">
        <v>57</v>
      </c>
      <c r="H24" s="55">
        <v>56</v>
      </c>
      <c r="I24" s="57"/>
      <c r="J24" s="57"/>
      <c r="K24" s="57"/>
      <c r="L24" s="57"/>
      <c r="M24" s="16">
        <v>87</v>
      </c>
      <c r="N24" s="55">
        <v>97</v>
      </c>
      <c r="O24" s="16">
        <f t="shared" si="5"/>
        <v>5700</v>
      </c>
      <c r="P24" s="12">
        <v>1617</v>
      </c>
      <c r="Q24" s="16">
        <f t="shared" si="6"/>
        <v>8700</v>
      </c>
      <c r="R24" s="12">
        <v>3534</v>
      </c>
      <c r="S24" s="57"/>
      <c r="T24" s="57"/>
      <c r="U24" s="57"/>
      <c r="V24" s="57"/>
      <c r="W24" s="18">
        <v>2</v>
      </c>
      <c r="X24" s="12">
        <v>2</v>
      </c>
      <c r="Y24" s="57"/>
      <c r="Z24" s="57"/>
      <c r="AA24" s="57"/>
      <c r="AB24" s="57"/>
      <c r="AC24" s="18">
        <v>1</v>
      </c>
      <c r="AD24" s="12">
        <v>1</v>
      </c>
      <c r="AE24" s="57"/>
      <c r="AF24" s="57"/>
      <c r="AG24" s="57"/>
      <c r="AH24" s="57"/>
      <c r="AI24" s="16">
        <f t="shared" si="7"/>
        <v>141</v>
      </c>
      <c r="AJ24" s="55">
        <v>150</v>
      </c>
      <c r="AK24" s="56">
        <f t="shared" si="8"/>
        <v>200</v>
      </c>
      <c r="AL24" s="12">
        <v>25</v>
      </c>
      <c r="AM24" s="23">
        <f t="shared" si="9"/>
        <v>100</v>
      </c>
      <c r="AN24" s="12">
        <v>46</v>
      </c>
      <c r="AO24" s="23">
        <f t="shared" si="10"/>
        <v>14100</v>
      </c>
      <c r="AP24" s="12">
        <v>5080</v>
      </c>
      <c r="AQ24" s="56">
        <f t="shared" si="11"/>
        <v>2000</v>
      </c>
      <c r="AR24" s="12">
        <v>250</v>
      </c>
      <c r="AS24" s="23">
        <f t="shared" si="12"/>
        <v>1000</v>
      </c>
      <c r="AT24" s="12">
        <v>460</v>
      </c>
      <c r="AU24" s="23">
        <f t="shared" si="13"/>
        <v>141000</v>
      </c>
      <c r="AV24" s="12">
        <v>50800</v>
      </c>
      <c r="AW24" s="57"/>
      <c r="AX24" s="57"/>
      <c r="AY24" s="12"/>
      <c r="AZ24" s="57"/>
      <c r="BA24" s="12"/>
      <c r="BB24" s="57"/>
      <c r="BC24" s="12"/>
      <c r="BD24" s="23"/>
      <c r="BE24" s="12"/>
      <c r="BF24" s="23"/>
      <c r="BG24" s="12"/>
      <c r="BH24" s="23"/>
      <c r="BI24" s="12"/>
      <c r="BJ24" s="60"/>
      <c r="BK24" s="58">
        <f t="shared" si="1"/>
        <v>153</v>
      </c>
      <c r="BL24" s="58">
        <f t="shared" si="14"/>
        <v>153</v>
      </c>
      <c r="BM24" s="58">
        <f t="shared" si="2"/>
        <v>5151</v>
      </c>
      <c r="BN24" s="59">
        <f t="shared" si="15"/>
        <v>5151</v>
      </c>
    </row>
    <row r="25" spans="1:66" x14ac:dyDescent="0.25">
      <c r="A25" s="23" t="s">
        <v>37</v>
      </c>
      <c r="B25" s="23">
        <v>168</v>
      </c>
      <c r="C25" s="57">
        <f t="shared" si="3"/>
        <v>136</v>
      </c>
      <c r="D25" s="57">
        <f t="shared" si="4"/>
        <v>13600</v>
      </c>
      <c r="E25" s="57"/>
      <c r="F25" s="57"/>
      <c r="G25" s="18">
        <v>31</v>
      </c>
      <c r="H25" s="55">
        <v>31</v>
      </c>
      <c r="I25" s="57"/>
      <c r="J25" s="57"/>
      <c r="K25" s="57"/>
      <c r="L25" s="57"/>
      <c r="M25" s="16">
        <v>105</v>
      </c>
      <c r="N25" s="55">
        <v>101</v>
      </c>
      <c r="O25" s="16">
        <f t="shared" si="5"/>
        <v>3100</v>
      </c>
      <c r="P25" s="12">
        <v>685</v>
      </c>
      <c r="Q25" s="16">
        <f t="shared" si="6"/>
        <v>10500</v>
      </c>
      <c r="R25" s="12">
        <v>3276</v>
      </c>
      <c r="S25" s="57"/>
      <c r="T25" s="57"/>
      <c r="U25" s="57"/>
      <c r="V25" s="57"/>
      <c r="W25" s="18">
        <v>2</v>
      </c>
      <c r="X25" s="12">
        <v>2</v>
      </c>
      <c r="Y25" s="57"/>
      <c r="Z25" s="57"/>
      <c r="AA25" s="57"/>
      <c r="AB25" s="57"/>
      <c r="AC25" s="18">
        <v>0</v>
      </c>
      <c r="AD25" s="12">
        <v>0</v>
      </c>
      <c r="AE25" s="57"/>
      <c r="AF25" s="57"/>
      <c r="AG25" s="57"/>
      <c r="AH25" s="57"/>
      <c r="AI25" s="16">
        <f t="shared" si="7"/>
        <v>134</v>
      </c>
      <c r="AJ25" s="55">
        <v>130</v>
      </c>
      <c r="AK25" s="56">
        <f t="shared" si="8"/>
        <v>200</v>
      </c>
      <c r="AL25" s="12">
        <v>45</v>
      </c>
      <c r="AM25" s="23">
        <f t="shared" si="9"/>
        <v>0</v>
      </c>
      <c r="AN25" s="12">
        <v>0</v>
      </c>
      <c r="AO25" s="23">
        <f t="shared" si="10"/>
        <v>13400</v>
      </c>
      <c r="AP25" s="12">
        <v>3868</v>
      </c>
      <c r="AQ25" s="56">
        <f>AK25*12</f>
        <v>2400</v>
      </c>
      <c r="AR25" s="12">
        <v>540</v>
      </c>
      <c r="AS25" s="23">
        <f>AM25*12</f>
        <v>0</v>
      </c>
      <c r="AT25" s="12">
        <v>0</v>
      </c>
      <c r="AU25" s="23">
        <f>AO25*12</f>
        <v>160800</v>
      </c>
      <c r="AV25" s="12">
        <v>46416</v>
      </c>
      <c r="AW25" s="57"/>
      <c r="AX25" s="57"/>
      <c r="AY25" s="12"/>
      <c r="AZ25" s="57"/>
      <c r="BA25" s="12"/>
      <c r="BB25" s="57"/>
      <c r="BC25" s="12"/>
      <c r="BD25" s="23"/>
      <c r="BE25" s="12"/>
      <c r="BF25" s="23"/>
      <c r="BG25" s="12"/>
      <c r="BH25" s="23"/>
      <c r="BI25" s="12"/>
      <c r="BJ25" s="60"/>
      <c r="BK25" s="58">
        <f t="shared" si="1"/>
        <v>132</v>
      </c>
      <c r="BL25" s="58">
        <f t="shared" si="14"/>
        <v>132</v>
      </c>
      <c r="BM25" s="58">
        <f t="shared" si="2"/>
        <v>3961</v>
      </c>
      <c r="BN25" s="59">
        <f t="shared" si="15"/>
        <v>3913</v>
      </c>
    </row>
    <row r="26" spans="1:66" x14ac:dyDescent="0.25">
      <c r="A26" s="23" t="s">
        <v>38</v>
      </c>
      <c r="B26" s="23">
        <v>168</v>
      </c>
      <c r="C26" s="57">
        <f t="shared" si="3"/>
        <v>98</v>
      </c>
      <c r="D26" s="57">
        <f t="shared" si="4"/>
        <v>9800</v>
      </c>
      <c r="E26" s="57"/>
      <c r="F26" s="57"/>
      <c r="G26" s="18">
        <v>13</v>
      </c>
      <c r="H26" s="55">
        <v>7</v>
      </c>
      <c r="I26" s="57"/>
      <c r="J26" s="57"/>
      <c r="K26" s="57"/>
      <c r="L26" s="57"/>
      <c r="M26" s="16">
        <v>85</v>
      </c>
      <c r="N26" s="55">
        <v>94</v>
      </c>
      <c r="O26" s="16">
        <f t="shared" si="5"/>
        <v>1300</v>
      </c>
      <c r="P26" s="12">
        <v>723</v>
      </c>
      <c r="Q26" s="16">
        <f t="shared" si="6"/>
        <v>8500</v>
      </c>
      <c r="R26" s="12">
        <v>3129</v>
      </c>
      <c r="S26" s="57"/>
      <c r="T26" s="57"/>
      <c r="U26" s="57"/>
      <c r="V26" s="57"/>
      <c r="W26" s="18">
        <v>1</v>
      </c>
      <c r="X26" s="12">
        <v>1</v>
      </c>
      <c r="Y26" s="57"/>
      <c r="Z26" s="57"/>
      <c r="AA26" s="57"/>
      <c r="AB26" s="57"/>
      <c r="AC26" s="18">
        <v>0</v>
      </c>
      <c r="AD26" s="12">
        <v>0</v>
      </c>
      <c r="AE26" s="57"/>
      <c r="AF26" s="57"/>
      <c r="AG26" s="57"/>
      <c r="AH26" s="57"/>
      <c r="AI26" s="16">
        <f t="shared" si="7"/>
        <v>97</v>
      </c>
      <c r="AJ26" s="55">
        <v>100</v>
      </c>
      <c r="AK26" s="56">
        <f t="shared" si="8"/>
        <v>100</v>
      </c>
      <c r="AL26" s="12">
        <v>0</v>
      </c>
      <c r="AM26" s="23">
        <f t="shared" si="9"/>
        <v>0</v>
      </c>
      <c r="AN26" s="12">
        <v>0</v>
      </c>
      <c r="AO26" s="23">
        <f t="shared" si="10"/>
        <v>9700</v>
      </c>
      <c r="AP26" s="12">
        <v>3852</v>
      </c>
      <c r="AQ26" s="56">
        <f>AK26*12</f>
        <v>1200</v>
      </c>
      <c r="AR26" s="12">
        <v>0</v>
      </c>
      <c r="AS26" s="23">
        <f>AM26*12</f>
        <v>0</v>
      </c>
      <c r="AT26" s="12">
        <v>0</v>
      </c>
      <c r="AU26" s="23">
        <f>AO26*12</f>
        <v>116400</v>
      </c>
      <c r="AV26" s="12">
        <v>46224</v>
      </c>
      <c r="AW26" s="57"/>
      <c r="AX26" s="57"/>
      <c r="AY26" s="12"/>
      <c r="AZ26" s="57"/>
      <c r="BA26" s="12"/>
      <c r="BB26" s="57"/>
      <c r="BC26" s="12"/>
      <c r="BD26" s="23"/>
      <c r="BE26" s="12"/>
      <c r="BF26" s="23"/>
      <c r="BG26" s="12"/>
      <c r="BH26" s="23"/>
      <c r="BI26" s="12"/>
      <c r="BJ26" s="60"/>
      <c r="BK26" s="58">
        <f t="shared" si="1"/>
        <v>101</v>
      </c>
      <c r="BL26" s="58">
        <f t="shared" si="14"/>
        <v>101</v>
      </c>
      <c r="BM26" s="58">
        <f t="shared" si="2"/>
        <v>3852</v>
      </c>
      <c r="BN26" s="59">
        <f t="shared" si="15"/>
        <v>3852</v>
      </c>
    </row>
    <row r="27" spans="1:66" x14ac:dyDescent="0.25">
      <c r="A27" s="23" t="s">
        <v>39</v>
      </c>
      <c r="B27" s="23">
        <v>168</v>
      </c>
      <c r="C27" s="57">
        <f t="shared" si="3"/>
        <v>24</v>
      </c>
      <c r="D27" s="57">
        <f t="shared" si="4"/>
        <v>2400</v>
      </c>
      <c r="E27" s="57"/>
      <c r="F27" s="57"/>
      <c r="G27" s="18">
        <v>6</v>
      </c>
      <c r="H27" s="55">
        <v>6</v>
      </c>
      <c r="I27" s="57"/>
      <c r="J27" s="57"/>
      <c r="K27" s="57"/>
      <c r="L27" s="57"/>
      <c r="M27" s="16">
        <v>18</v>
      </c>
      <c r="N27" s="55">
        <v>17</v>
      </c>
      <c r="O27" s="16">
        <f t="shared" si="5"/>
        <v>600</v>
      </c>
      <c r="P27" s="12">
        <v>247</v>
      </c>
      <c r="Q27" s="16">
        <f t="shared" si="6"/>
        <v>1800</v>
      </c>
      <c r="R27" s="12">
        <v>725</v>
      </c>
      <c r="S27" s="57"/>
      <c r="T27" s="57"/>
      <c r="U27" s="57"/>
      <c r="V27" s="57"/>
      <c r="W27" s="18">
        <v>0</v>
      </c>
      <c r="X27" s="12">
        <v>0</v>
      </c>
      <c r="Y27" s="57"/>
      <c r="Z27" s="57"/>
      <c r="AA27" s="57"/>
      <c r="AB27" s="57"/>
      <c r="AC27" s="18">
        <v>0</v>
      </c>
      <c r="AD27" s="12">
        <v>0</v>
      </c>
      <c r="AE27" s="57"/>
      <c r="AF27" s="57"/>
      <c r="AG27" s="57"/>
      <c r="AH27" s="57"/>
      <c r="AI27" s="16">
        <f t="shared" si="7"/>
        <v>24</v>
      </c>
      <c r="AJ27" s="55">
        <v>23</v>
      </c>
      <c r="AK27" s="56">
        <f t="shared" si="8"/>
        <v>0</v>
      </c>
      <c r="AL27" s="12">
        <v>0</v>
      </c>
      <c r="AM27" s="23">
        <f t="shared" si="9"/>
        <v>0</v>
      </c>
      <c r="AN27" s="12">
        <v>0</v>
      </c>
      <c r="AO27" s="23">
        <f t="shared" si="10"/>
        <v>2400</v>
      </c>
      <c r="AP27" s="12">
        <v>972</v>
      </c>
      <c r="AQ27" s="56">
        <f>AK27*12</f>
        <v>0</v>
      </c>
      <c r="AR27" s="12">
        <v>0</v>
      </c>
      <c r="AS27" s="23">
        <f>AM27*12</f>
        <v>0</v>
      </c>
      <c r="AT27" s="12">
        <v>0</v>
      </c>
      <c r="AU27" s="23">
        <f>AO27*12</f>
        <v>28800</v>
      </c>
      <c r="AV27" s="12">
        <v>11664</v>
      </c>
      <c r="AW27" s="57"/>
      <c r="AX27" s="57"/>
      <c r="AY27" s="12"/>
      <c r="AZ27" s="57"/>
      <c r="BA27" s="12"/>
      <c r="BB27" s="57"/>
      <c r="BC27" s="12"/>
      <c r="BD27" s="23"/>
      <c r="BE27" s="12"/>
      <c r="BF27" s="23"/>
      <c r="BG27" s="12"/>
      <c r="BH27" s="23"/>
      <c r="BI27" s="12"/>
      <c r="BJ27" s="60"/>
      <c r="BK27" s="58">
        <f t="shared" si="1"/>
        <v>23</v>
      </c>
      <c r="BL27" s="58">
        <f t="shared" si="14"/>
        <v>23</v>
      </c>
      <c r="BM27" s="58">
        <f t="shared" si="2"/>
        <v>972</v>
      </c>
      <c r="BN27" s="59">
        <f t="shared" si="15"/>
        <v>972</v>
      </c>
    </row>
    <row r="28" spans="1:66" x14ac:dyDescent="0.25">
      <c r="A28" s="23" t="s">
        <v>40</v>
      </c>
      <c r="B28" s="23">
        <v>168</v>
      </c>
      <c r="C28" s="57">
        <f t="shared" si="3"/>
        <v>38</v>
      </c>
      <c r="D28" s="57">
        <f t="shared" si="4"/>
        <v>3800</v>
      </c>
      <c r="E28" s="57"/>
      <c r="F28" s="57"/>
      <c r="G28" s="18">
        <v>17</v>
      </c>
      <c r="H28" s="55">
        <v>13</v>
      </c>
      <c r="I28" s="57"/>
      <c r="J28" s="57"/>
      <c r="K28" s="57"/>
      <c r="L28" s="57"/>
      <c r="M28" s="16">
        <v>21</v>
      </c>
      <c r="N28" s="55">
        <v>23</v>
      </c>
      <c r="O28" s="16">
        <f t="shared" si="5"/>
        <v>1700</v>
      </c>
      <c r="P28" s="12">
        <v>496</v>
      </c>
      <c r="Q28" s="16">
        <f t="shared" si="6"/>
        <v>2100</v>
      </c>
      <c r="R28" s="12">
        <v>760</v>
      </c>
      <c r="S28" s="57"/>
      <c r="T28" s="57"/>
      <c r="U28" s="57"/>
      <c r="V28" s="57"/>
      <c r="W28" s="18">
        <v>0</v>
      </c>
      <c r="X28" s="55">
        <v>0</v>
      </c>
      <c r="Y28" s="57"/>
      <c r="Z28" s="57"/>
      <c r="AA28" s="57"/>
      <c r="AB28" s="57"/>
      <c r="AC28" s="18">
        <v>1</v>
      </c>
      <c r="AD28" s="12">
        <v>1</v>
      </c>
      <c r="AE28" s="57"/>
      <c r="AF28" s="57"/>
      <c r="AG28" s="57"/>
      <c r="AH28" s="57"/>
      <c r="AI28" s="16">
        <f t="shared" si="7"/>
        <v>37</v>
      </c>
      <c r="AJ28" s="55">
        <v>35</v>
      </c>
      <c r="AK28" s="56">
        <f t="shared" si="8"/>
        <v>0</v>
      </c>
      <c r="AL28" s="12">
        <v>0</v>
      </c>
      <c r="AM28" s="23">
        <f t="shared" si="9"/>
        <v>100</v>
      </c>
      <c r="AN28" s="12">
        <v>52</v>
      </c>
      <c r="AO28" s="23">
        <f t="shared" si="10"/>
        <v>3700</v>
      </c>
      <c r="AP28" s="12">
        <v>1204</v>
      </c>
      <c r="AQ28" s="56">
        <f t="shared" si="11"/>
        <v>0</v>
      </c>
      <c r="AR28" s="12">
        <v>0</v>
      </c>
      <c r="AS28" s="23">
        <f t="shared" si="12"/>
        <v>1000</v>
      </c>
      <c r="AT28" s="12">
        <v>520</v>
      </c>
      <c r="AU28" s="23">
        <f t="shared" si="13"/>
        <v>37000</v>
      </c>
      <c r="AV28" s="12">
        <v>12040</v>
      </c>
      <c r="AW28" s="57"/>
      <c r="AX28" s="57"/>
      <c r="AY28" s="12"/>
      <c r="AZ28" s="57"/>
      <c r="BA28" s="12"/>
      <c r="BB28" s="57"/>
      <c r="BC28" s="12"/>
      <c r="BD28" s="23"/>
      <c r="BE28" s="12"/>
      <c r="BF28" s="23"/>
      <c r="BG28" s="12"/>
      <c r="BH28" s="23"/>
      <c r="BI28" s="12"/>
      <c r="BJ28" s="60"/>
      <c r="BK28" s="58">
        <f t="shared" si="1"/>
        <v>36</v>
      </c>
      <c r="BL28" s="58">
        <f t="shared" si="14"/>
        <v>36</v>
      </c>
      <c r="BM28" s="58">
        <f t="shared" si="2"/>
        <v>1256</v>
      </c>
      <c r="BN28" s="59">
        <f t="shared" si="15"/>
        <v>1256</v>
      </c>
    </row>
    <row r="29" spans="1:66" x14ac:dyDescent="0.25">
      <c r="A29" s="23" t="s">
        <v>41</v>
      </c>
      <c r="B29" s="23">
        <v>168</v>
      </c>
      <c r="C29" s="57">
        <f t="shared" si="3"/>
        <v>27</v>
      </c>
      <c r="D29" s="57">
        <f t="shared" si="4"/>
        <v>2700</v>
      </c>
      <c r="E29" s="57"/>
      <c r="F29" s="57"/>
      <c r="G29" s="18">
        <v>6</v>
      </c>
      <c r="H29" s="55">
        <v>7</v>
      </c>
      <c r="I29" s="57"/>
      <c r="J29" s="57"/>
      <c r="K29" s="57"/>
      <c r="L29" s="57"/>
      <c r="M29" s="16">
        <v>21</v>
      </c>
      <c r="N29" s="55">
        <v>22</v>
      </c>
      <c r="O29" s="16">
        <f t="shared" si="5"/>
        <v>600</v>
      </c>
      <c r="P29" s="12">
        <v>266</v>
      </c>
      <c r="Q29" s="16">
        <f t="shared" si="6"/>
        <v>2100</v>
      </c>
      <c r="R29" s="12">
        <v>1105</v>
      </c>
      <c r="S29" s="57"/>
      <c r="T29" s="57"/>
      <c r="U29" s="57"/>
      <c r="V29" s="57"/>
      <c r="W29" s="18">
        <v>0</v>
      </c>
      <c r="X29" s="55">
        <v>0</v>
      </c>
      <c r="Y29" s="57"/>
      <c r="Z29" s="57"/>
      <c r="AA29" s="57"/>
      <c r="AB29" s="57"/>
      <c r="AC29" s="18">
        <v>1</v>
      </c>
      <c r="AD29" s="12">
        <v>2</v>
      </c>
      <c r="AE29" s="57"/>
      <c r="AF29" s="57"/>
      <c r="AG29" s="57"/>
      <c r="AH29" s="57"/>
      <c r="AI29" s="16">
        <f t="shared" si="7"/>
        <v>26</v>
      </c>
      <c r="AJ29" s="55">
        <v>27</v>
      </c>
      <c r="AK29" s="56">
        <f t="shared" si="8"/>
        <v>0</v>
      </c>
      <c r="AL29" s="12">
        <v>0</v>
      </c>
      <c r="AM29" s="23">
        <f t="shared" si="9"/>
        <v>100</v>
      </c>
      <c r="AN29" s="12">
        <v>85</v>
      </c>
      <c r="AO29" s="23">
        <f t="shared" si="10"/>
        <v>2600</v>
      </c>
      <c r="AP29" s="12">
        <v>1286</v>
      </c>
      <c r="AQ29" s="56">
        <f t="shared" si="11"/>
        <v>0</v>
      </c>
      <c r="AR29" s="12">
        <v>0</v>
      </c>
      <c r="AS29" s="23">
        <f t="shared" si="12"/>
        <v>1000</v>
      </c>
      <c r="AT29" s="12">
        <v>850</v>
      </c>
      <c r="AU29" s="23">
        <f t="shared" si="13"/>
        <v>26000</v>
      </c>
      <c r="AV29" s="12">
        <v>12860</v>
      </c>
      <c r="AW29" s="57"/>
      <c r="AX29" s="57"/>
      <c r="AY29" s="12"/>
      <c r="AZ29" s="57"/>
      <c r="BA29" s="12"/>
      <c r="BB29" s="57"/>
      <c r="BC29" s="12"/>
      <c r="BD29" s="23"/>
      <c r="BE29" s="12"/>
      <c r="BF29" s="23"/>
      <c r="BG29" s="12"/>
      <c r="BH29" s="23"/>
      <c r="BI29" s="12"/>
      <c r="BJ29" s="60"/>
      <c r="BK29" s="58">
        <f t="shared" si="1"/>
        <v>29</v>
      </c>
      <c r="BL29" s="58">
        <f t="shared" si="14"/>
        <v>29</v>
      </c>
      <c r="BM29" s="58">
        <f t="shared" si="2"/>
        <v>1371</v>
      </c>
      <c r="BN29" s="59">
        <f t="shared" si="15"/>
        <v>1371</v>
      </c>
    </row>
    <row r="30" spans="1:66" x14ac:dyDescent="0.25">
      <c r="A30" s="23" t="s">
        <v>42</v>
      </c>
      <c r="B30" s="57"/>
      <c r="C30" s="57"/>
      <c r="D30" s="57"/>
      <c r="E30" s="57"/>
      <c r="F30" s="57"/>
      <c r="G30" s="57"/>
      <c r="H30" s="12"/>
      <c r="I30" s="57"/>
      <c r="J30" s="57"/>
      <c r="K30" s="57"/>
      <c r="L30" s="57"/>
      <c r="M30" s="57"/>
      <c r="N30" s="12"/>
      <c r="O30" s="23"/>
      <c r="P30" s="12"/>
      <c r="Q30" s="23"/>
      <c r="R30" s="12"/>
      <c r="S30" s="57"/>
      <c r="T30" s="57"/>
      <c r="U30" s="57"/>
      <c r="V30" s="57"/>
      <c r="W30" s="57"/>
      <c r="X30" s="12"/>
      <c r="Y30" s="57"/>
      <c r="Z30" s="57"/>
      <c r="AA30" s="57"/>
      <c r="AB30" s="57"/>
      <c r="AC30" s="57"/>
      <c r="AD30" s="12"/>
      <c r="AE30" s="57"/>
      <c r="AF30" s="57"/>
      <c r="AG30" s="57"/>
      <c r="AH30" s="57"/>
      <c r="AI30" s="57"/>
      <c r="AJ30" s="12"/>
      <c r="AK30" s="23"/>
      <c r="AL30" s="12"/>
      <c r="AM30" s="23"/>
      <c r="AN30" s="12"/>
      <c r="AO30" s="23"/>
      <c r="AP30" s="12"/>
      <c r="AQ30" s="23"/>
      <c r="AR30" s="12"/>
      <c r="AS30" s="23"/>
      <c r="AT30" s="12"/>
      <c r="AU30" s="23"/>
      <c r="AV30" s="12"/>
      <c r="AW30" s="57"/>
      <c r="AX30" s="57"/>
      <c r="AY30" s="12"/>
      <c r="AZ30" s="57"/>
      <c r="BA30" s="12"/>
      <c r="BB30" s="57"/>
      <c r="BC30" s="12"/>
      <c r="BD30" s="23">
        <v>100</v>
      </c>
      <c r="BE30" s="12">
        <v>100</v>
      </c>
      <c r="BF30" s="18">
        <v>130140</v>
      </c>
      <c r="BG30" s="12">
        <v>32714</v>
      </c>
      <c r="BH30" s="57">
        <v>1</v>
      </c>
      <c r="BI30" s="12">
        <v>1.9</v>
      </c>
      <c r="BJ30" s="60"/>
    </row>
    <row r="31" spans="1:66" x14ac:dyDescent="0.25">
      <c r="A31" s="57" t="s">
        <v>43</v>
      </c>
      <c r="B31" s="57">
        <f>SUM(B6:B30)</f>
        <v>3024</v>
      </c>
      <c r="C31" s="57">
        <f>SUM(C6:C30)</f>
        <v>893</v>
      </c>
      <c r="D31" s="57">
        <f t="shared" ref="D31:BI31" si="16">SUM(D6:D30)</f>
        <v>89300</v>
      </c>
      <c r="E31" s="57">
        <f t="shared" si="16"/>
        <v>0</v>
      </c>
      <c r="F31" s="57"/>
      <c r="G31" s="57">
        <f>SUM(G12:G30)</f>
        <v>248</v>
      </c>
      <c r="H31" s="12">
        <f t="shared" si="16"/>
        <v>225</v>
      </c>
      <c r="I31" s="12">
        <f t="shared" si="16"/>
        <v>0</v>
      </c>
      <c r="J31" s="12">
        <f t="shared" si="16"/>
        <v>0</v>
      </c>
      <c r="K31" s="12">
        <f t="shared" si="16"/>
        <v>0</v>
      </c>
      <c r="L31" s="12">
        <f t="shared" si="16"/>
        <v>0</v>
      </c>
      <c r="M31" s="57">
        <f>SUM(M12:M30)</f>
        <v>645</v>
      </c>
      <c r="N31" s="12">
        <f t="shared" si="16"/>
        <v>678</v>
      </c>
      <c r="O31" s="23">
        <f>SUM(O12:O30)</f>
        <v>24800</v>
      </c>
      <c r="P31" s="12">
        <f t="shared" si="16"/>
        <v>7396</v>
      </c>
      <c r="Q31" s="23">
        <f>SUM(Q6:Q30)</f>
        <v>64500</v>
      </c>
      <c r="R31" s="12">
        <f t="shared" si="16"/>
        <v>24038</v>
      </c>
      <c r="S31" s="12">
        <f t="shared" si="16"/>
        <v>0</v>
      </c>
      <c r="T31" s="12">
        <f t="shared" si="16"/>
        <v>0</v>
      </c>
      <c r="U31" s="12">
        <f t="shared" si="16"/>
        <v>0</v>
      </c>
      <c r="V31" s="12">
        <f t="shared" si="16"/>
        <v>0</v>
      </c>
      <c r="W31" s="23">
        <f>SUM(W6:W30)</f>
        <v>9</v>
      </c>
      <c r="X31" s="55">
        <f>SUM(X6:X30)</f>
        <v>10</v>
      </c>
      <c r="Y31" s="12">
        <f t="shared" si="16"/>
        <v>0</v>
      </c>
      <c r="Z31" s="12">
        <f t="shared" si="16"/>
        <v>0</v>
      </c>
      <c r="AA31" s="12">
        <f t="shared" si="16"/>
        <v>0</v>
      </c>
      <c r="AB31" s="12">
        <f t="shared" si="16"/>
        <v>0</v>
      </c>
      <c r="AC31" s="23">
        <f>SUM(AC6:AC30)</f>
        <v>8</v>
      </c>
      <c r="AD31" s="12">
        <f>SUM(AD6:AD30)</f>
        <v>8</v>
      </c>
      <c r="AE31" s="12">
        <f t="shared" si="16"/>
        <v>0</v>
      </c>
      <c r="AF31" s="12">
        <f t="shared" si="16"/>
        <v>0</v>
      </c>
      <c r="AG31" s="12">
        <f t="shared" si="16"/>
        <v>0</v>
      </c>
      <c r="AH31" s="12">
        <f t="shared" si="16"/>
        <v>0</v>
      </c>
      <c r="AI31" s="23">
        <f>SUM(AI6:AI30)</f>
        <v>876</v>
      </c>
      <c r="AJ31" s="12">
        <f>SUM(AJ6:AJ30)</f>
        <v>885</v>
      </c>
      <c r="AK31" s="23">
        <f t="shared" ref="AK31:AP31" si="17">SUM(AK6:AK30)</f>
        <v>900</v>
      </c>
      <c r="AL31" s="12">
        <f t="shared" si="17"/>
        <v>197</v>
      </c>
      <c r="AM31" s="23">
        <f t="shared" si="17"/>
        <v>800</v>
      </c>
      <c r="AN31" s="12">
        <f t="shared" si="17"/>
        <v>537</v>
      </c>
      <c r="AO31" s="23">
        <f t="shared" si="17"/>
        <v>87600</v>
      </c>
      <c r="AP31" s="12">
        <f t="shared" si="17"/>
        <v>30832</v>
      </c>
      <c r="AQ31" s="23">
        <f t="shared" si="16"/>
        <v>9600</v>
      </c>
      <c r="AR31" s="12">
        <f t="shared" si="16"/>
        <v>2060</v>
      </c>
      <c r="AS31" s="23">
        <f t="shared" si="16"/>
        <v>8000</v>
      </c>
      <c r="AT31" s="12">
        <f t="shared" si="16"/>
        <v>3570</v>
      </c>
      <c r="AU31" s="23">
        <f t="shared" si="16"/>
        <v>927000</v>
      </c>
      <c r="AV31" s="12">
        <f t="shared" si="16"/>
        <v>325704</v>
      </c>
      <c r="AW31" s="12">
        <f t="shared" si="16"/>
        <v>0</v>
      </c>
      <c r="AX31" s="23">
        <f t="shared" ref="AX31:AY31" si="18">SUM(AX6:AX30)</f>
        <v>885</v>
      </c>
      <c r="AY31" s="55">
        <f t="shared" si="18"/>
        <v>876</v>
      </c>
      <c r="AZ31" s="23">
        <f t="shared" si="16"/>
        <v>983</v>
      </c>
      <c r="BA31" s="55">
        <f t="shared" si="16"/>
        <v>977</v>
      </c>
      <c r="BB31" s="23">
        <f t="shared" si="16"/>
        <v>160</v>
      </c>
      <c r="BC31" s="55">
        <f t="shared" si="16"/>
        <v>163</v>
      </c>
      <c r="BD31" s="56">
        <f>SUM(BD6:BD30)</f>
        <v>100</v>
      </c>
      <c r="BE31" s="12">
        <f t="shared" si="16"/>
        <v>100</v>
      </c>
      <c r="BF31" s="23">
        <f t="shared" si="16"/>
        <v>130140</v>
      </c>
      <c r="BG31" s="12">
        <f t="shared" si="16"/>
        <v>32714</v>
      </c>
      <c r="BH31" s="23">
        <f t="shared" si="16"/>
        <v>1</v>
      </c>
      <c r="BI31" s="12">
        <f t="shared" si="16"/>
        <v>1.9</v>
      </c>
      <c r="BJ31" s="66">
        <f>SUM(BJ6:BJ20)</f>
        <v>2016</v>
      </c>
      <c r="BL31" s="68">
        <f>SUM(BL12:BL30)</f>
        <v>903</v>
      </c>
    </row>
    <row r="32" spans="1:66" x14ac:dyDescent="0.25">
      <c r="O32" s="60"/>
    </row>
  </sheetData>
  <mergeCells count="32">
    <mergeCell ref="BD2:BI2"/>
    <mergeCell ref="G3:N3"/>
    <mergeCell ref="O3:R3"/>
    <mergeCell ref="W3:AJ3"/>
    <mergeCell ref="A2:A5"/>
    <mergeCell ref="G2:R2"/>
    <mergeCell ref="W2:AV2"/>
    <mergeCell ref="AZ2:BA2"/>
    <mergeCell ref="BB2:BC2"/>
    <mergeCell ref="BD3:BE4"/>
    <mergeCell ref="BF3:BG4"/>
    <mergeCell ref="BH3:BI4"/>
    <mergeCell ref="G4:H4"/>
    <mergeCell ref="M4:N4"/>
    <mergeCell ref="O4:P4"/>
    <mergeCell ref="Q4:R4"/>
    <mergeCell ref="S4:X4"/>
    <mergeCell ref="AQ3:AV3"/>
    <mergeCell ref="AK4:AL4"/>
    <mergeCell ref="AM4:AN4"/>
    <mergeCell ref="AO4:AP4"/>
    <mergeCell ref="AK3:AP3"/>
    <mergeCell ref="Y4:AD4"/>
    <mergeCell ref="AE4:AJ4"/>
    <mergeCell ref="AQ4:AR4"/>
    <mergeCell ref="AS4:AT4"/>
    <mergeCell ref="AU4:AV4"/>
    <mergeCell ref="AX2:AY2"/>
    <mergeCell ref="AX4:BC4"/>
    <mergeCell ref="AX3:AY3"/>
    <mergeCell ref="AZ3:BA3"/>
    <mergeCell ref="BB3:BC3"/>
  </mergeCells>
  <pageMargins left="0.25" right="0.25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32"/>
  <sheetViews>
    <sheetView workbookViewId="0">
      <selection activeCell="G6" sqref="G6:BI30"/>
    </sheetView>
  </sheetViews>
  <sheetFormatPr defaultRowHeight="15" x14ac:dyDescent="0.25"/>
  <cols>
    <col min="1" max="1" width="19.42578125" customWidth="1"/>
    <col min="2" max="2" width="0.140625" customWidth="1"/>
    <col min="3" max="3" width="8.140625" hidden="1" customWidth="1"/>
    <col min="4" max="4" width="9" hidden="1" customWidth="1"/>
    <col min="5" max="5" width="8.140625" hidden="1" customWidth="1"/>
    <col min="6" max="6" width="4.140625" hidden="1" customWidth="1"/>
    <col min="7" max="7" width="5.42578125" customWidth="1"/>
    <col min="8" max="8" width="5.140625" customWidth="1"/>
    <col min="9" max="9" width="4.85546875" hidden="1" customWidth="1"/>
    <col min="10" max="10" width="4.140625" hidden="1" customWidth="1"/>
    <col min="11" max="11" width="5.28515625" hidden="1" customWidth="1"/>
    <col min="12" max="12" width="12.7109375" hidden="1" customWidth="1"/>
    <col min="13" max="13" width="5.42578125" customWidth="1"/>
    <col min="14" max="14" width="5" customWidth="1"/>
    <col min="15" max="15" width="6.85546875" customWidth="1"/>
    <col min="16" max="16" width="7" customWidth="1"/>
    <col min="17" max="17" width="7.42578125" customWidth="1"/>
    <col min="18" max="18" width="6.85546875" customWidth="1"/>
    <col min="19" max="22" width="3.28515625" hidden="1" customWidth="1"/>
    <col min="23" max="23" width="5.28515625" customWidth="1"/>
    <col min="24" max="24" width="5.5703125" customWidth="1"/>
    <col min="25" max="28" width="3.28515625" hidden="1" customWidth="1"/>
    <col min="29" max="29" width="5.28515625" customWidth="1"/>
    <col min="30" max="30" width="5.7109375" customWidth="1"/>
    <col min="31" max="33" width="4.7109375" hidden="1" customWidth="1"/>
    <col min="34" max="34" width="1.7109375" hidden="1" customWidth="1"/>
    <col min="35" max="35" width="5.5703125" customWidth="1"/>
    <col min="36" max="36" width="6.28515625" customWidth="1"/>
    <col min="37" max="37" width="5.85546875" customWidth="1"/>
    <col min="38" max="40" width="6" customWidth="1"/>
    <col min="41" max="41" width="8.28515625" customWidth="1"/>
    <col min="42" max="42" width="7.140625" customWidth="1"/>
    <col min="43" max="43" width="5.85546875" customWidth="1"/>
    <col min="44" max="46" width="6" customWidth="1"/>
    <col min="47" max="47" width="8.28515625" customWidth="1"/>
    <col min="48" max="48" width="7.140625" customWidth="1"/>
    <col min="49" max="49" width="0.140625" customWidth="1"/>
    <col min="50" max="55" width="8.85546875" customWidth="1"/>
    <col min="56" max="56" width="7.28515625" customWidth="1"/>
    <col min="57" max="62" width="7.7109375" customWidth="1"/>
  </cols>
  <sheetData>
    <row r="1" spans="1:66" s="47" customFormat="1" x14ac:dyDescent="0.25">
      <c r="A1" s="47" t="s">
        <v>77</v>
      </c>
    </row>
    <row r="2" spans="1:66" s="47" customFormat="1" ht="32.25" customHeight="1" x14ac:dyDescent="0.25">
      <c r="A2" s="254" t="s">
        <v>0</v>
      </c>
      <c r="B2" s="48"/>
      <c r="C2" s="48"/>
      <c r="D2" s="48"/>
      <c r="E2" s="48"/>
      <c r="F2" s="48"/>
      <c r="G2" s="255" t="s">
        <v>55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71"/>
      <c r="T2" s="71"/>
      <c r="U2" s="71"/>
      <c r="V2" s="71"/>
      <c r="W2" s="254" t="s">
        <v>56</v>
      </c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48"/>
      <c r="AX2" s="239" t="s">
        <v>72</v>
      </c>
      <c r="AY2" s="239"/>
      <c r="AZ2" s="239" t="s">
        <v>72</v>
      </c>
      <c r="BA2" s="239"/>
      <c r="BB2" s="239" t="s">
        <v>72</v>
      </c>
      <c r="BC2" s="239"/>
      <c r="BD2" s="251" t="s">
        <v>57</v>
      </c>
      <c r="BE2" s="252"/>
      <c r="BF2" s="252"/>
      <c r="BG2" s="252"/>
      <c r="BH2" s="252"/>
      <c r="BI2" s="253"/>
      <c r="BJ2" s="63"/>
    </row>
    <row r="3" spans="1:66" s="47" customFormat="1" ht="25.5" customHeight="1" x14ac:dyDescent="0.25">
      <c r="A3" s="254"/>
      <c r="B3" s="48"/>
      <c r="C3" s="48"/>
      <c r="D3" s="48"/>
      <c r="E3" s="48"/>
      <c r="F3" s="48"/>
      <c r="G3" s="246" t="s">
        <v>58</v>
      </c>
      <c r="H3" s="247"/>
      <c r="I3" s="247"/>
      <c r="J3" s="247"/>
      <c r="K3" s="247"/>
      <c r="L3" s="247"/>
      <c r="M3" s="247"/>
      <c r="N3" s="247"/>
      <c r="O3" s="246" t="s">
        <v>59</v>
      </c>
      <c r="P3" s="247"/>
      <c r="Q3" s="247"/>
      <c r="R3" s="247"/>
      <c r="S3" s="48"/>
      <c r="T3" s="48"/>
      <c r="U3" s="48"/>
      <c r="V3" s="48"/>
      <c r="W3" s="246" t="s">
        <v>58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 t="s">
        <v>59</v>
      </c>
      <c r="AL3" s="249"/>
      <c r="AM3" s="249"/>
      <c r="AN3" s="249"/>
      <c r="AO3" s="249"/>
      <c r="AP3" s="250"/>
      <c r="AQ3" s="246" t="s">
        <v>71</v>
      </c>
      <c r="AR3" s="247"/>
      <c r="AS3" s="247"/>
      <c r="AT3" s="247"/>
      <c r="AU3" s="247"/>
      <c r="AV3" s="247"/>
      <c r="AW3" s="48"/>
      <c r="AX3" s="243" t="s">
        <v>73</v>
      </c>
      <c r="AY3" s="244"/>
      <c r="AZ3" s="243" t="s">
        <v>74</v>
      </c>
      <c r="BA3" s="244"/>
      <c r="BB3" s="243" t="s">
        <v>75</v>
      </c>
      <c r="BC3" s="244"/>
      <c r="BD3" s="239" t="s">
        <v>61</v>
      </c>
      <c r="BE3" s="239"/>
      <c r="BF3" s="239" t="s">
        <v>16</v>
      </c>
      <c r="BG3" s="239"/>
      <c r="BH3" s="239" t="s">
        <v>62</v>
      </c>
      <c r="BI3" s="239"/>
      <c r="BJ3" s="64"/>
    </row>
    <row r="4" spans="1:66" s="47" customFormat="1" ht="15" customHeight="1" x14ac:dyDescent="0.25">
      <c r="A4" s="254"/>
      <c r="B4" s="48"/>
      <c r="C4" s="48"/>
      <c r="D4" s="48"/>
      <c r="E4" s="48"/>
      <c r="F4" s="48"/>
      <c r="G4" s="245" t="s">
        <v>63</v>
      </c>
      <c r="H4" s="245"/>
      <c r="I4" s="50"/>
      <c r="J4" s="50"/>
      <c r="K4" s="50"/>
      <c r="L4" s="50"/>
      <c r="M4" s="245" t="s">
        <v>64</v>
      </c>
      <c r="N4" s="245"/>
      <c r="O4" s="245" t="s">
        <v>63</v>
      </c>
      <c r="P4" s="245"/>
      <c r="Q4" s="245" t="s">
        <v>64</v>
      </c>
      <c r="R4" s="245"/>
      <c r="S4" s="245" t="s">
        <v>65</v>
      </c>
      <c r="T4" s="245"/>
      <c r="U4" s="245"/>
      <c r="V4" s="245"/>
      <c r="W4" s="245"/>
      <c r="X4" s="245"/>
      <c r="Y4" s="245" t="s">
        <v>66</v>
      </c>
      <c r="Z4" s="245"/>
      <c r="AA4" s="245"/>
      <c r="AB4" s="245"/>
      <c r="AC4" s="245"/>
      <c r="AD4" s="245"/>
      <c r="AE4" s="245" t="s">
        <v>67</v>
      </c>
      <c r="AF4" s="245"/>
      <c r="AG4" s="245"/>
      <c r="AH4" s="245"/>
      <c r="AI4" s="245"/>
      <c r="AJ4" s="245"/>
      <c r="AK4" s="246" t="s">
        <v>65</v>
      </c>
      <c r="AL4" s="246"/>
      <c r="AM4" s="245" t="s">
        <v>66</v>
      </c>
      <c r="AN4" s="245"/>
      <c r="AO4" s="245" t="s">
        <v>67</v>
      </c>
      <c r="AP4" s="245"/>
      <c r="AQ4" s="246" t="s">
        <v>65</v>
      </c>
      <c r="AR4" s="246"/>
      <c r="AS4" s="245" t="s">
        <v>66</v>
      </c>
      <c r="AT4" s="245"/>
      <c r="AU4" s="245" t="s">
        <v>67</v>
      </c>
      <c r="AV4" s="245"/>
      <c r="AW4" s="48"/>
      <c r="AX4" s="240" t="s">
        <v>60</v>
      </c>
      <c r="AY4" s="241"/>
      <c r="AZ4" s="241"/>
      <c r="BA4" s="241"/>
      <c r="BB4" s="241"/>
      <c r="BC4" s="242"/>
      <c r="BD4" s="239"/>
      <c r="BE4" s="239"/>
      <c r="BF4" s="239"/>
      <c r="BG4" s="239"/>
      <c r="BH4" s="239"/>
      <c r="BI4" s="239"/>
      <c r="BJ4" s="64"/>
    </row>
    <row r="5" spans="1:66" s="47" customFormat="1" ht="15" customHeight="1" x14ac:dyDescent="0.25">
      <c r="A5" s="254"/>
      <c r="B5" s="72" t="s">
        <v>68</v>
      </c>
      <c r="C5" s="72" t="s">
        <v>1</v>
      </c>
      <c r="D5" s="72" t="s">
        <v>2</v>
      </c>
      <c r="E5" s="72"/>
      <c r="F5" s="72"/>
      <c r="G5" s="72" t="s">
        <v>69</v>
      </c>
      <c r="H5" s="72" t="s">
        <v>70</v>
      </c>
      <c r="I5" s="50" t="s">
        <v>64</v>
      </c>
      <c r="J5" s="50"/>
      <c r="K5" s="50"/>
      <c r="L5" s="50"/>
      <c r="M5" s="50" t="s">
        <v>69</v>
      </c>
      <c r="N5" s="50" t="s">
        <v>70</v>
      </c>
      <c r="O5" s="72" t="s">
        <v>69</v>
      </c>
      <c r="P5" s="72" t="s">
        <v>70</v>
      </c>
      <c r="Q5" s="72" t="s">
        <v>69</v>
      </c>
      <c r="R5" s="72" t="s">
        <v>70</v>
      </c>
      <c r="S5" s="48"/>
      <c r="T5" s="48"/>
      <c r="U5" s="48"/>
      <c r="V5" s="48"/>
      <c r="W5" s="72" t="s">
        <v>69</v>
      </c>
      <c r="X5" s="72" t="s">
        <v>70</v>
      </c>
      <c r="Y5" s="72" t="s">
        <v>69</v>
      </c>
      <c r="Z5" s="72" t="s">
        <v>70</v>
      </c>
      <c r="AA5" s="72" t="s">
        <v>69</v>
      </c>
      <c r="AB5" s="72" t="s">
        <v>70</v>
      </c>
      <c r="AC5" s="72" t="s">
        <v>69</v>
      </c>
      <c r="AD5" s="72" t="s">
        <v>70</v>
      </c>
      <c r="AE5" s="72" t="s">
        <v>69</v>
      </c>
      <c r="AF5" s="72" t="s">
        <v>70</v>
      </c>
      <c r="AG5" s="72" t="s">
        <v>69</v>
      </c>
      <c r="AH5" s="72" t="s">
        <v>70</v>
      </c>
      <c r="AI5" s="72" t="s">
        <v>69</v>
      </c>
      <c r="AJ5" s="72" t="s">
        <v>70</v>
      </c>
      <c r="AK5" s="72" t="s">
        <v>69</v>
      </c>
      <c r="AL5" s="72" t="s">
        <v>70</v>
      </c>
      <c r="AM5" s="72" t="s">
        <v>69</v>
      </c>
      <c r="AN5" s="72" t="s">
        <v>70</v>
      </c>
      <c r="AO5" s="72" t="s">
        <v>69</v>
      </c>
      <c r="AP5" s="72" t="s">
        <v>70</v>
      </c>
      <c r="AQ5" s="72" t="s">
        <v>69</v>
      </c>
      <c r="AR5" s="72" t="s">
        <v>70</v>
      </c>
      <c r="AS5" s="72" t="s">
        <v>69</v>
      </c>
      <c r="AT5" s="72" t="s">
        <v>70</v>
      </c>
      <c r="AU5" s="72" t="s">
        <v>69</v>
      </c>
      <c r="AV5" s="72" t="s">
        <v>70</v>
      </c>
      <c r="AW5" s="50"/>
      <c r="AX5" s="72" t="s">
        <v>69</v>
      </c>
      <c r="AY5" s="72" t="s">
        <v>70</v>
      </c>
      <c r="AZ5" s="72" t="s">
        <v>69</v>
      </c>
      <c r="BA5" s="72" t="s">
        <v>70</v>
      </c>
      <c r="BB5" s="72" t="s">
        <v>69</v>
      </c>
      <c r="BC5" s="72" t="s">
        <v>70</v>
      </c>
      <c r="BD5" s="72" t="s">
        <v>69</v>
      </c>
      <c r="BE5" s="72" t="s">
        <v>70</v>
      </c>
      <c r="BF5" s="72" t="s">
        <v>69</v>
      </c>
      <c r="BG5" s="72" t="s">
        <v>70</v>
      </c>
      <c r="BH5" s="72" t="s">
        <v>69</v>
      </c>
      <c r="BI5" s="72" t="s">
        <v>70</v>
      </c>
      <c r="BJ5" s="65"/>
    </row>
    <row r="6" spans="1:66" x14ac:dyDescent="0.25">
      <c r="A6" s="26" t="s">
        <v>18</v>
      </c>
      <c r="B6" s="52"/>
      <c r="C6" s="52"/>
      <c r="D6" s="52"/>
      <c r="E6" s="52"/>
      <c r="F6" s="52"/>
      <c r="G6" s="52"/>
      <c r="H6" s="53"/>
      <c r="I6" s="52"/>
      <c r="J6" s="52"/>
      <c r="K6" s="52"/>
      <c r="L6" s="52"/>
      <c r="M6" s="52"/>
      <c r="N6" s="53"/>
      <c r="O6" s="54"/>
      <c r="P6" s="53"/>
      <c r="Q6" s="54"/>
      <c r="R6" s="53"/>
      <c r="S6" s="52"/>
      <c r="T6" s="52"/>
      <c r="U6" s="52"/>
      <c r="V6" s="52"/>
      <c r="W6" s="52"/>
      <c r="X6" s="53"/>
      <c r="Y6" s="52"/>
      <c r="Z6" s="52"/>
      <c r="AA6" s="52"/>
      <c r="AB6" s="52"/>
      <c r="AC6" s="52"/>
      <c r="AD6" s="53"/>
      <c r="AE6" s="52"/>
      <c r="AF6" s="52"/>
      <c r="AG6" s="52"/>
      <c r="AH6" s="52"/>
      <c r="AI6" s="52"/>
      <c r="AJ6" s="53"/>
      <c r="AK6" s="54"/>
      <c r="AL6" s="53"/>
      <c r="AM6" s="54"/>
      <c r="AN6" s="53"/>
      <c r="AO6" s="54"/>
      <c r="AP6" s="53"/>
      <c r="AQ6" s="54"/>
      <c r="AR6" s="53"/>
      <c r="AS6" s="54"/>
      <c r="AT6" s="53"/>
      <c r="AU6" s="54"/>
      <c r="AV6" s="53"/>
      <c r="AW6" s="52"/>
      <c r="AX6" s="16">
        <v>43</v>
      </c>
      <c r="AY6" s="61">
        <v>42</v>
      </c>
      <c r="AZ6" s="16">
        <v>55</v>
      </c>
      <c r="BA6" s="53">
        <v>55</v>
      </c>
      <c r="BB6" s="16">
        <v>8</v>
      </c>
      <c r="BC6" s="55">
        <v>9</v>
      </c>
      <c r="BD6" s="56"/>
      <c r="BE6" s="12"/>
      <c r="BF6" s="23"/>
      <c r="BG6" s="12"/>
      <c r="BH6" s="23"/>
      <c r="BI6" s="12"/>
      <c r="BJ6" s="66">
        <f>SUM(AY6,BA6,BC6)</f>
        <v>106</v>
      </c>
    </row>
    <row r="7" spans="1:66" x14ac:dyDescent="0.25">
      <c r="A7" s="26" t="s">
        <v>19</v>
      </c>
      <c r="B7" s="57"/>
      <c r="C7" s="57"/>
      <c r="D7" s="57"/>
      <c r="E7" s="57"/>
      <c r="F7" s="57"/>
      <c r="G7" s="57"/>
      <c r="H7" s="12"/>
      <c r="I7" s="57"/>
      <c r="J7" s="57"/>
      <c r="K7" s="57"/>
      <c r="L7" s="57"/>
      <c r="M7" s="57"/>
      <c r="N7" s="12"/>
      <c r="O7" s="23"/>
      <c r="P7" s="12"/>
      <c r="Q7" s="23"/>
      <c r="R7" s="12"/>
      <c r="S7" s="57"/>
      <c r="T7" s="57"/>
      <c r="U7" s="57"/>
      <c r="V7" s="57"/>
      <c r="W7" s="57"/>
      <c r="X7" s="12"/>
      <c r="Y7" s="57"/>
      <c r="Z7" s="57"/>
      <c r="AA7" s="57"/>
      <c r="AB7" s="57"/>
      <c r="AC7" s="57"/>
      <c r="AD7" s="12"/>
      <c r="AE7" s="57"/>
      <c r="AF7" s="57"/>
      <c r="AG7" s="57"/>
      <c r="AH7" s="57"/>
      <c r="AI7" s="57"/>
      <c r="AJ7" s="12"/>
      <c r="AK7" s="23"/>
      <c r="AL7" s="12"/>
      <c r="AM7" s="23"/>
      <c r="AN7" s="12"/>
      <c r="AO7" s="23"/>
      <c r="AP7" s="12"/>
      <c r="AQ7" s="23"/>
      <c r="AR7" s="12"/>
      <c r="AS7" s="23"/>
      <c r="AT7" s="12"/>
      <c r="AU7" s="23"/>
      <c r="AV7" s="12"/>
      <c r="AW7" s="57"/>
      <c r="AX7" s="16">
        <v>42</v>
      </c>
      <c r="AY7" s="13">
        <v>42</v>
      </c>
      <c r="AZ7" s="16">
        <v>50</v>
      </c>
      <c r="BA7" s="12">
        <v>50</v>
      </c>
      <c r="BB7" s="16">
        <v>6</v>
      </c>
      <c r="BC7" s="55">
        <v>5</v>
      </c>
      <c r="BD7" s="56"/>
      <c r="BE7" s="12"/>
      <c r="BF7" s="23"/>
      <c r="BG7" s="12"/>
      <c r="BH7" s="23"/>
      <c r="BI7" s="12"/>
      <c r="BJ7" s="66">
        <f t="shared" ref="BJ7:BJ20" si="0">SUM(AY7,BA7,BC7)</f>
        <v>97</v>
      </c>
    </row>
    <row r="8" spans="1:66" x14ac:dyDescent="0.25">
      <c r="A8" s="26" t="s">
        <v>20</v>
      </c>
      <c r="B8" s="57"/>
      <c r="C8" s="57"/>
      <c r="D8" s="57"/>
      <c r="E8" s="57"/>
      <c r="F8" s="57"/>
      <c r="G8" s="57"/>
      <c r="H8" s="12"/>
      <c r="I8" s="57"/>
      <c r="J8" s="57"/>
      <c r="K8" s="57"/>
      <c r="L8" s="57"/>
      <c r="M8" s="57"/>
      <c r="N8" s="12"/>
      <c r="O8" s="23"/>
      <c r="P8" s="12"/>
      <c r="Q8" s="23"/>
      <c r="R8" s="12"/>
      <c r="S8" s="57"/>
      <c r="T8" s="57"/>
      <c r="U8" s="57"/>
      <c r="V8" s="57"/>
      <c r="W8" s="57"/>
      <c r="X8" s="12"/>
      <c r="Y8" s="57"/>
      <c r="Z8" s="57"/>
      <c r="AA8" s="57"/>
      <c r="AB8" s="57"/>
      <c r="AC8" s="57"/>
      <c r="AD8" s="12"/>
      <c r="AE8" s="57"/>
      <c r="AF8" s="57"/>
      <c r="AG8" s="57"/>
      <c r="AH8" s="57"/>
      <c r="AI8" s="57"/>
      <c r="AJ8" s="12"/>
      <c r="AK8" s="23"/>
      <c r="AL8" s="12"/>
      <c r="AM8" s="23"/>
      <c r="AN8" s="12"/>
      <c r="AO8" s="23"/>
      <c r="AP8" s="12"/>
      <c r="AQ8" s="23"/>
      <c r="AR8" s="12"/>
      <c r="AS8" s="23"/>
      <c r="AT8" s="12"/>
      <c r="AU8" s="23"/>
      <c r="AV8" s="12"/>
      <c r="AW8" s="57"/>
      <c r="AX8" s="16">
        <v>29</v>
      </c>
      <c r="AY8" s="13">
        <v>27</v>
      </c>
      <c r="AZ8" s="16">
        <v>25</v>
      </c>
      <c r="BA8" s="12">
        <v>23</v>
      </c>
      <c r="BB8" s="16">
        <v>2</v>
      </c>
      <c r="BC8" s="55">
        <v>2</v>
      </c>
      <c r="BD8" s="56"/>
      <c r="BE8" s="12"/>
      <c r="BF8" s="23"/>
      <c r="BG8" s="12"/>
      <c r="BH8" s="23"/>
      <c r="BI8" s="12"/>
      <c r="BJ8" s="66">
        <f t="shared" si="0"/>
        <v>52</v>
      </c>
    </row>
    <row r="9" spans="1:66" x14ac:dyDescent="0.25">
      <c r="A9" s="26" t="s">
        <v>21</v>
      </c>
      <c r="B9" s="57"/>
      <c r="C9" s="57"/>
      <c r="D9" s="57"/>
      <c r="E9" s="57"/>
      <c r="F9" s="57"/>
      <c r="G9" s="57"/>
      <c r="H9" s="12"/>
      <c r="I9" s="57"/>
      <c r="J9" s="57"/>
      <c r="K9" s="57"/>
      <c r="L9" s="57"/>
      <c r="M9" s="57"/>
      <c r="N9" s="12"/>
      <c r="O9" s="23"/>
      <c r="P9" s="12"/>
      <c r="Q9" s="23"/>
      <c r="R9" s="12"/>
      <c r="S9" s="57"/>
      <c r="T9" s="57"/>
      <c r="U9" s="57"/>
      <c r="V9" s="57"/>
      <c r="W9" s="57"/>
      <c r="X9" s="12"/>
      <c r="Y9" s="57"/>
      <c r="Z9" s="57"/>
      <c r="AA9" s="57"/>
      <c r="AB9" s="57"/>
      <c r="AC9" s="57"/>
      <c r="AD9" s="12"/>
      <c r="AE9" s="57"/>
      <c r="AF9" s="57"/>
      <c r="AG9" s="57"/>
      <c r="AH9" s="57"/>
      <c r="AI9" s="57"/>
      <c r="AJ9" s="12"/>
      <c r="AK9" s="23"/>
      <c r="AL9" s="12"/>
      <c r="AM9" s="23"/>
      <c r="AN9" s="12"/>
      <c r="AO9" s="23"/>
      <c r="AP9" s="12"/>
      <c r="AQ9" s="23"/>
      <c r="AR9" s="12"/>
      <c r="AS9" s="23"/>
      <c r="AT9" s="12"/>
      <c r="AU9" s="23"/>
      <c r="AV9" s="12"/>
      <c r="AW9" s="57"/>
      <c r="AX9" s="16">
        <v>337</v>
      </c>
      <c r="AY9" s="13">
        <v>332</v>
      </c>
      <c r="AZ9" s="16">
        <v>402</v>
      </c>
      <c r="BA9" s="12">
        <v>399</v>
      </c>
      <c r="BB9" s="16">
        <v>47</v>
      </c>
      <c r="BC9" s="55">
        <v>46</v>
      </c>
      <c r="BD9" s="56"/>
      <c r="BE9" s="12"/>
      <c r="BF9" s="23"/>
      <c r="BG9" s="12"/>
      <c r="BH9" s="23"/>
      <c r="BI9" s="12"/>
      <c r="BJ9" s="66">
        <f t="shared" si="0"/>
        <v>777</v>
      </c>
    </row>
    <row r="10" spans="1:66" x14ac:dyDescent="0.25">
      <c r="A10" s="26" t="s">
        <v>22</v>
      </c>
      <c r="B10" s="57"/>
      <c r="C10" s="57"/>
      <c r="D10" s="57"/>
      <c r="E10" s="57"/>
      <c r="F10" s="57"/>
      <c r="G10" s="57"/>
      <c r="H10" s="12"/>
      <c r="I10" s="57"/>
      <c r="J10" s="57"/>
      <c r="K10" s="57"/>
      <c r="L10" s="57"/>
      <c r="M10" s="57"/>
      <c r="N10" s="12"/>
      <c r="O10" s="23"/>
      <c r="P10" s="12"/>
      <c r="Q10" s="23"/>
      <c r="R10" s="12"/>
      <c r="S10" s="57"/>
      <c r="T10" s="57"/>
      <c r="U10" s="57"/>
      <c r="V10" s="57"/>
      <c r="W10" s="57"/>
      <c r="X10" s="12"/>
      <c r="Y10" s="57"/>
      <c r="Z10" s="57"/>
      <c r="AA10" s="57"/>
      <c r="AB10" s="57"/>
      <c r="AC10" s="57"/>
      <c r="AD10" s="12"/>
      <c r="AE10" s="57"/>
      <c r="AF10" s="57"/>
      <c r="AG10" s="57"/>
      <c r="AH10" s="57"/>
      <c r="AI10" s="57"/>
      <c r="AJ10" s="12"/>
      <c r="AK10" s="23"/>
      <c r="AL10" s="12"/>
      <c r="AM10" s="23"/>
      <c r="AN10" s="12"/>
      <c r="AO10" s="23"/>
      <c r="AP10" s="12"/>
      <c r="AQ10" s="23"/>
      <c r="AR10" s="12"/>
      <c r="AS10" s="23"/>
      <c r="AT10" s="12"/>
      <c r="AU10" s="23"/>
      <c r="AV10" s="12"/>
      <c r="AW10" s="57"/>
      <c r="AX10" s="16">
        <v>30</v>
      </c>
      <c r="AY10" s="13">
        <v>30</v>
      </c>
      <c r="AZ10" s="16">
        <v>41</v>
      </c>
      <c r="BA10" s="12">
        <v>41</v>
      </c>
      <c r="BB10" s="16">
        <v>6</v>
      </c>
      <c r="BC10" s="55">
        <v>5</v>
      </c>
      <c r="BD10" s="56"/>
      <c r="BE10" s="12"/>
      <c r="BF10" s="23"/>
      <c r="BG10" s="12"/>
      <c r="BH10" s="23"/>
      <c r="BI10" s="12"/>
      <c r="BJ10" s="66">
        <f t="shared" si="0"/>
        <v>76</v>
      </c>
    </row>
    <row r="11" spans="1:66" x14ac:dyDescent="0.25">
      <c r="A11" s="23" t="s">
        <v>23</v>
      </c>
      <c r="B11" s="57"/>
      <c r="C11" s="57"/>
      <c r="D11" s="57"/>
      <c r="E11" s="57"/>
      <c r="F11" s="57"/>
      <c r="G11" s="57"/>
      <c r="H11" s="12"/>
      <c r="I11" s="57"/>
      <c r="J11" s="57"/>
      <c r="K11" s="57"/>
      <c r="L11" s="57"/>
      <c r="M11" s="57"/>
      <c r="N11" s="12"/>
      <c r="O11" s="23"/>
      <c r="P11" s="12"/>
      <c r="Q11" s="23"/>
      <c r="R11" s="12"/>
      <c r="S11" s="57"/>
      <c r="T11" s="57"/>
      <c r="U11" s="57"/>
      <c r="V11" s="57"/>
      <c r="W11" s="57"/>
      <c r="X11" s="12"/>
      <c r="Y11" s="57"/>
      <c r="Z11" s="57"/>
      <c r="AA11" s="57"/>
      <c r="AB11" s="57"/>
      <c r="AC11" s="57"/>
      <c r="AD11" s="12"/>
      <c r="AE11" s="57"/>
      <c r="AF11" s="57"/>
      <c r="AG11" s="57"/>
      <c r="AH11" s="57"/>
      <c r="AI11" s="57"/>
      <c r="AJ11" s="12"/>
      <c r="AK11" s="23"/>
      <c r="AL11" s="12"/>
      <c r="AM11" s="23"/>
      <c r="AN11" s="12"/>
      <c r="AO11" s="23"/>
      <c r="AP11" s="12"/>
      <c r="AQ11" s="23"/>
      <c r="AR11" s="12"/>
      <c r="AS11" s="23"/>
      <c r="AT11" s="12"/>
      <c r="AU11" s="23"/>
      <c r="AV11" s="12"/>
      <c r="AW11" s="57"/>
      <c r="AX11" s="16">
        <v>43</v>
      </c>
      <c r="AY11" s="13">
        <v>42</v>
      </c>
      <c r="AZ11" s="16">
        <v>53</v>
      </c>
      <c r="BA11" s="12">
        <v>54</v>
      </c>
      <c r="BB11" s="16">
        <v>18</v>
      </c>
      <c r="BC11" s="55">
        <v>18</v>
      </c>
      <c r="BD11" s="56"/>
      <c r="BE11" s="12"/>
      <c r="BF11" s="23"/>
      <c r="BG11" s="12"/>
      <c r="BH11" s="23"/>
      <c r="BI11" s="12"/>
      <c r="BJ11" s="66">
        <f t="shared" si="0"/>
        <v>114</v>
      </c>
    </row>
    <row r="12" spans="1:66" x14ac:dyDescent="0.25">
      <c r="A12" s="23" t="s">
        <v>24</v>
      </c>
      <c r="B12" s="23">
        <v>168</v>
      </c>
      <c r="C12" s="57">
        <f>SUM(G12,M12)</f>
        <v>31</v>
      </c>
      <c r="D12" s="57">
        <f>SUM(O12,Q12)</f>
        <v>3100</v>
      </c>
      <c r="E12" s="57"/>
      <c r="F12" s="57"/>
      <c r="G12" s="18">
        <v>9</v>
      </c>
      <c r="H12" s="12">
        <v>8</v>
      </c>
      <c r="I12" s="57"/>
      <c r="J12" s="57"/>
      <c r="K12" s="57"/>
      <c r="L12" s="57"/>
      <c r="M12" s="16">
        <v>22</v>
      </c>
      <c r="N12" s="55">
        <v>26</v>
      </c>
      <c r="O12" s="16">
        <f>G12*100</f>
        <v>900</v>
      </c>
      <c r="P12" s="12">
        <v>362</v>
      </c>
      <c r="Q12" s="16">
        <f>M12*100</f>
        <v>2200</v>
      </c>
      <c r="R12" s="12">
        <v>1501</v>
      </c>
      <c r="S12" s="57"/>
      <c r="T12" s="57"/>
      <c r="U12" s="57"/>
      <c r="V12" s="57"/>
      <c r="W12" s="18">
        <v>0</v>
      </c>
      <c r="X12" s="12">
        <v>0</v>
      </c>
      <c r="Y12" s="57"/>
      <c r="Z12" s="57"/>
      <c r="AA12" s="57"/>
      <c r="AB12" s="57"/>
      <c r="AC12" s="18">
        <v>1</v>
      </c>
      <c r="AD12" s="12">
        <v>1</v>
      </c>
      <c r="AE12" s="57"/>
      <c r="AF12" s="57"/>
      <c r="AG12" s="57"/>
      <c r="AH12" s="57"/>
      <c r="AI12" s="16">
        <f>SUM(G12,M12)-W12-AC12</f>
        <v>30</v>
      </c>
      <c r="AJ12" s="55">
        <v>33</v>
      </c>
      <c r="AK12" s="56">
        <f>W12*100</f>
        <v>0</v>
      </c>
      <c r="AL12" s="12">
        <v>0</v>
      </c>
      <c r="AM12" s="23">
        <f>AC12*100</f>
        <v>100</v>
      </c>
      <c r="AN12" s="12">
        <v>90</v>
      </c>
      <c r="AO12" s="23">
        <f>AI12*100</f>
        <v>3000</v>
      </c>
      <c r="AP12" s="12">
        <v>1773</v>
      </c>
      <c r="AQ12" s="56">
        <f>AK12*10</f>
        <v>0</v>
      </c>
      <c r="AR12" s="12">
        <v>0</v>
      </c>
      <c r="AS12" s="23">
        <f>AM12*10</f>
        <v>1000</v>
      </c>
      <c r="AT12" s="12">
        <v>900</v>
      </c>
      <c r="AU12" s="23">
        <f>AO12*10</f>
        <v>30000</v>
      </c>
      <c r="AV12" s="12">
        <v>17730</v>
      </c>
      <c r="AW12" s="57"/>
      <c r="AX12" s="16">
        <v>27</v>
      </c>
      <c r="AY12" s="13">
        <v>27</v>
      </c>
      <c r="AZ12" s="16">
        <v>24</v>
      </c>
      <c r="BA12" s="12">
        <v>23</v>
      </c>
      <c r="BB12" s="16">
        <v>7</v>
      </c>
      <c r="BC12" s="55">
        <v>5</v>
      </c>
      <c r="BD12" s="56"/>
      <c r="BE12" s="12"/>
      <c r="BF12" s="23"/>
      <c r="BG12" s="12"/>
      <c r="BH12" s="23"/>
      <c r="BI12" s="12"/>
      <c r="BJ12" s="66">
        <f t="shared" si="0"/>
        <v>55</v>
      </c>
      <c r="BK12" s="58">
        <f t="shared" ref="BK12:BK29" si="1">SUM(H12,N12)</f>
        <v>34</v>
      </c>
      <c r="BL12" s="58">
        <f>SUM(X12,AD12,AJ12)</f>
        <v>34</v>
      </c>
      <c r="BM12" s="58">
        <f t="shared" ref="BM12:BM29" si="2">SUM(P12,,R12)</f>
        <v>1863</v>
      </c>
      <c r="BN12" s="59">
        <f>SUM(AL12,AN12,AP12)</f>
        <v>1863</v>
      </c>
    </row>
    <row r="13" spans="1:66" x14ac:dyDescent="0.25">
      <c r="A13" s="23" t="s">
        <v>25</v>
      </c>
      <c r="B13" s="23">
        <v>168</v>
      </c>
      <c r="C13" s="57">
        <f t="shared" ref="C13:C29" si="3">SUM(G13,M13)</f>
        <v>54</v>
      </c>
      <c r="D13" s="57">
        <f t="shared" ref="D13:D29" si="4">SUM(O13,Q13)</f>
        <v>5400</v>
      </c>
      <c r="E13" s="57"/>
      <c r="F13" s="57"/>
      <c r="G13" s="18">
        <v>8</v>
      </c>
      <c r="H13" s="55">
        <v>10</v>
      </c>
      <c r="I13" s="57"/>
      <c r="J13" s="57"/>
      <c r="K13" s="57"/>
      <c r="L13" s="57"/>
      <c r="M13" s="16">
        <v>46</v>
      </c>
      <c r="N13" s="55">
        <v>47</v>
      </c>
      <c r="O13" s="16">
        <f t="shared" ref="O13:O29" si="5">G13*100</f>
        <v>800</v>
      </c>
      <c r="P13" s="12">
        <v>624</v>
      </c>
      <c r="Q13" s="16">
        <f t="shared" ref="Q13:Q29" si="6">M13*100</f>
        <v>4600</v>
      </c>
      <c r="R13" s="12">
        <v>3104</v>
      </c>
      <c r="S13" s="57"/>
      <c r="T13" s="57"/>
      <c r="U13" s="57"/>
      <c r="V13" s="57"/>
      <c r="W13" s="18">
        <v>0</v>
      </c>
      <c r="X13" s="12">
        <v>0</v>
      </c>
      <c r="Y13" s="57"/>
      <c r="Z13" s="57"/>
      <c r="AA13" s="57"/>
      <c r="AB13" s="57"/>
      <c r="AC13" s="18">
        <v>0</v>
      </c>
      <c r="AD13" s="12">
        <v>0</v>
      </c>
      <c r="AE13" s="57"/>
      <c r="AF13" s="57"/>
      <c r="AG13" s="57"/>
      <c r="AH13" s="57"/>
      <c r="AI13" s="16">
        <f t="shared" ref="AI13:AI29" si="7">SUM(G13,M13)-W13-AC13</f>
        <v>54</v>
      </c>
      <c r="AJ13" s="55">
        <v>57</v>
      </c>
      <c r="AK13" s="56">
        <f t="shared" ref="AK13:AK29" si="8">W13*100</f>
        <v>0</v>
      </c>
      <c r="AL13" s="12">
        <v>0</v>
      </c>
      <c r="AM13" s="23">
        <f t="shared" ref="AM13:AM29" si="9">AC13*100</f>
        <v>0</v>
      </c>
      <c r="AN13" s="12">
        <v>0</v>
      </c>
      <c r="AO13" s="23">
        <f t="shared" ref="AO13:AO29" si="10">AI13*100</f>
        <v>5400</v>
      </c>
      <c r="AP13" s="12">
        <v>3728</v>
      </c>
      <c r="AQ13" s="56">
        <f t="shared" ref="AQ13:AQ29" si="11">AK13*10</f>
        <v>0</v>
      </c>
      <c r="AR13" s="12">
        <v>0</v>
      </c>
      <c r="AS13" s="23">
        <f t="shared" ref="AS13:AS29" si="12">AM13*10</f>
        <v>0</v>
      </c>
      <c r="AT13" s="12">
        <v>0</v>
      </c>
      <c r="AU13" s="23">
        <f t="shared" ref="AU13:AU29" si="13">AO13*10</f>
        <v>54000</v>
      </c>
      <c r="AV13" s="12">
        <v>37280</v>
      </c>
      <c r="AW13" s="57"/>
      <c r="AX13" s="16">
        <v>43</v>
      </c>
      <c r="AY13" s="13">
        <v>42</v>
      </c>
      <c r="AZ13" s="16">
        <v>38</v>
      </c>
      <c r="BA13" s="12">
        <v>37</v>
      </c>
      <c r="BB13" s="16">
        <v>11</v>
      </c>
      <c r="BC13" s="55">
        <v>11</v>
      </c>
      <c r="BD13" s="56"/>
      <c r="BE13" s="12"/>
      <c r="BF13" s="23"/>
      <c r="BG13" s="12"/>
      <c r="BH13" s="23"/>
      <c r="BI13" s="12"/>
      <c r="BJ13" s="66">
        <f t="shared" si="0"/>
        <v>90</v>
      </c>
      <c r="BK13" s="58">
        <f t="shared" si="1"/>
        <v>57</v>
      </c>
      <c r="BL13" s="58">
        <f t="shared" ref="BL13:BL29" si="14">SUM(X13,AD13,AJ13)</f>
        <v>57</v>
      </c>
      <c r="BM13" s="58">
        <f t="shared" si="2"/>
        <v>3728</v>
      </c>
      <c r="BN13" s="59">
        <f>SUM(AL13,AN13,AP13)</f>
        <v>3728</v>
      </c>
    </row>
    <row r="14" spans="1:66" x14ac:dyDescent="0.25">
      <c r="A14" s="23" t="s">
        <v>26</v>
      </c>
      <c r="B14" s="23">
        <v>168</v>
      </c>
      <c r="C14" s="57">
        <f t="shared" si="3"/>
        <v>25</v>
      </c>
      <c r="D14" s="57">
        <f t="shared" si="4"/>
        <v>2500</v>
      </c>
      <c r="E14" s="57"/>
      <c r="F14" s="57"/>
      <c r="G14" s="18">
        <v>2</v>
      </c>
      <c r="H14" s="55">
        <v>2</v>
      </c>
      <c r="I14" s="57"/>
      <c r="J14" s="57"/>
      <c r="K14" s="57"/>
      <c r="L14" s="57"/>
      <c r="M14" s="16">
        <v>23</v>
      </c>
      <c r="N14" s="55">
        <v>23</v>
      </c>
      <c r="O14" s="16">
        <f t="shared" si="5"/>
        <v>200</v>
      </c>
      <c r="P14" s="12">
        <v>52</v>
      </c>
      <c r="Q14" s="16">
        <f t="shared" si="6"/>
        <v>2300</v>
      </c>
      <c r="R14" s="12">
        <v>1298</v>
      </c>
      <c r="S14" s="57"/>
      <c r="T14" s="57"/>
      <c r="U14" s="57"/>
      <c r="V14" s="57"/>
      <c r="W14" s="18">
        <v>0</v>
      </c>
      <c r="X14" s="55">
        <v>0</v>
      </c>
      <c r="Y14" s="57"/>
      <c r="Z14" s="57"/>
      <c r="AA14" s="57"/>
      <c r="AB14" s="57"/>
      <c r="AC14" s="18">
        <v>0</v>
      </c>
      <c r="AD14" s="12">
        <v>0</v>
      </c>
      <c r="AE14" s="57"/>
      <c r="AF14" s="57"/>
      <c r="AG14" s="57"/>
      <c r="AH14" s="57"/>
      <c r="AI14" s="16">
        <f t="shared" si="7"/>
        <v>25</v>
      </c>
      <c r="AJ14" s="55">
        <v>25</v>
      </c>
      <c r="AK14" s="56">
        <f t="shared" si="8"/>
        <v>0</v>
      </c>
      <c r="AL14" s="12">
        <v>0</v>
      </c>
      <c r="AM14" s="23">
        <f t="shared" si="9"/>
        <v>0</v>
      </c>
      <c r="AN14" s="12">
        <v>0</v>
      </c>
      <c r="AO14" s="23">
        <f t="shared" si="10"/>
        <v>2500</v>
      </c>
      <c r="AP14" s="12">
        <v>1350</v>
      </c>
      <c r="AQ14" s="56">
        <f t="shared" si="11"/>
        <v>0</v>
      </c>
      <c r="AR14" s="12">
        <v>0</v>
      </c>
      <c r="AS14" s="23">
        <f t="shared" si="12"/>
        <v>0</v>
      </c>
      <c r="AT14" s="12">
        <v>0</v>
      </c>
      <c r="AU14" s="23">
        <f t="shared" si="13"/>
        <v>25000</v>
      </c>
      <c r="AV14" s="12">
        <v>13500</v>
      </c>
      <c r="AW14" s="57"/>
      <c r="AX14" s="16">
        <v>38</v>
      </c>
      <c r="AY14" s="13">
        <v>37</v>
      </c>
      <c r="AZ14" s="16">
        <v>19</v>
      </c>
      <c r="BA14" s="12">
        <v>19</v>
      </c>
      <c r="BB14" s="16">
        <v>8</v>
      </c>
      <c r="BC14" s="55">
        <v>8</v>
      </c>
      <c r="BD14" s="56"/>
      <c r="BE14" s="12"/>
      <c r="BF14" s="23"/>
      <c r="BG14" s="12"/>
      <c r="BH14" s="23"/>
      <c r="BI14" s="12"/>
      <c r="BJ14" s="66">
        <f t="shared" si="0"/>
        <v>64</v>
      </c>
      <c r="BK14" s="58">
        <f t="shared" si="1"/>
        <v>25</v>
      </c>
      <c r="BL14" s="58">
        <f t="shared" si="14"/>
        <v>25</v>
      </c>
      <c r="BM14" s="58">
        <f t="shared" si="2"/>
        <v>1350</v>
      </c>
      <c r="BN14" s="59">
        <f t="shared" ref="BN14:BN29" si="15">SUM(AL14,AN14,AP14)</f>
        <v>1350</v>
      </c>
    </row>
    <row r="15" spans="1:66" x14ac:dyDescent="0.25">
      <c r="A15" s="23" t="s">
        <v>27</v>
      </c>
      <c r="B15" s="23">
        <v>168</v>
      </c>
      <c r="C15" s="57">
        <f t="shared" si="3"/>
        <v>72</v>
      </c>
      <c r="D15" s="57">
        <f t="shared" si="4"/>
        <v>7200</v>
      </c>
      <c r="E15" s="57"/>
      <c r="F15" s="57"/>
      <c r="G15" s="18">
        <v>33</v>
      </c>
      <c r="H15" s="55">
        <v>32</v>
      </c>
      <c r="I15" s="57"/>
      <c r="J15" s="57"/>
      <c r="K15" s="57"/>
      <c r="L15" s="57"/>
      <c r="M15" s="16">
        <v>39</v>
      </c>
      <c r="N15" s="55">
        <v>39</v>
      </c>
      <c r="O15" s="16">
        <f t="shared" si="5"/>
        <v>3300</v>
      </c>
      <c r="P15" s="12">
        <v>2106</v>
      </c>
      <c r="Q15" s="16">
        <f t="shared" si="6"/>
        <v>3900</v>
      </c>
      <c r="R15" s="12">
        <v>2488</v>
      </c>
      <c r="S15" s="57"/>
      <c r="T15" s="57"/>
      <c r="U15" s="57"/>
      <c r="V15" s="57"/>
      <c r="W15" s="18">
        <v>0</v>
      </c>
      <c r="X15" s="12">
        <v>1</v>
      </c>
      <c r="Y15" s="57"/>
      <c r="Z15" s="57"/>
      <c r="AA15" s="57"/>
      <c r="AB15" s="57"/>
      <c r="AC15" s="18">
        <v>0</v>
      </c>
      <c r="AD15" s="55">
        <v>0</v>
      </c>
      <c r="AE15" s="57"/>
      <c r="AF15" s="57"/>
      <c r="AG15" s="57"/>
      <c r="AH15" s="57"/>
      <c r="AI15" s="16">
        <f t="shared" si="7"/>
        <v>72</v>
      </c>
      <c r="AJ15" s="55">
        <v>70</v>
      </c>
      <c r="AK15" s="56">
        <f t="shared" si="8"/>
        <v>0</v>
      </c>
      <c r="AL15" s="12">
        <v>35</v>
      </c>
      <c r="AM15" s="23">
        <f t="shared" si="9"/>
        <v>0</v>
      </c>
      <c r="AN15" s="12">
        <v>0</v>
      </c>
      <c r="AO15" s="23">
        <f t="shared" si="10"/>
        <v>7200</v>
      </c>
      <c r="AP15" s="12">
        <v>4559</v>
      </c>
      <c r="AQ15" s="56">
        <f t="shared" si="11"/>
        <v>0</v>
      </c>
      <c r="AR15" s="12">
        <v>350</v>
      </c>
      <c r="AS15" s="23">
        <f t="shared" si="12"/>
        <v>0</v>
      </c>
      <c r="AT15" s="12">
        <v>0</v>
      </c>
      <c r="AU15" s="23">
        <f t="shared" si="13"/>
        <v>72000</v>
      </c>
      <c r="AV15" s="12">
        <v>45590</v>
      </c>
      <c r="AW15" s="57"/>
      <c r="AX15" s="16">
        <v>73</v>
      </c>
      <c r="AY15" s="13">
        <v>74</v>
      </c>
      <c r="AZ15" s="16">
        <v>111</v>
      </c>
      <c r="BA15" s="12">
        <v>112</v>
      </c>
      <c r="BB15" s="16">
        <v>30</v>
      </c>
      <c r="BC15" s="55">
        <v>29</v>
      </c>
      <c r="BD15" s="56"/>
      <c r="BE15" s="12"/>
      <c r="BF15" s="23"/>
      <c r="BG15" s="12"/>
      <c r="BH15" s="23"/>
      <c r="BI15" s="12"/>
      <c r="BJ15" s="66">
        <f t="shared" si="0"/>
        <v>215</v>
      </c>
      <c r="BK15" s="58">
        <f t="shared" si="1"/>
        <v>71</v>
      </c>
      <c r="BL15" s="58">
        <f t="shared" si="14"/>
        <v>71</v>
      </c>
      <c r="BM15" s="58">
        <f t="shared" si="2"/>
        <v>4594</v>
      </c>
      <c r="BN15" s="59">
        <f t="shared" si="15"/>
        <v>4594</v>
      </c>
    </row>
    <row r="16" spans="1:66" x14ac:dyDescent="0.25">
      <c r="A16" s="23" t="s">
        <v>28</v>
      </c>
      <c r="B16" s="23">
        <v>168</v>
      </c>
      <c r="C16" s="57">
        <f t="shared" si="3"/>
        <v>10</v>
      </c>
      <c r="D16" s="57">
        <f t="shared" si="4"/>
        <v>1000</v>
      </c>
      <c r="E16" s="23"/>
      <c r="F16" s="23"/>
      <c r="G16" s="18">
        <v>6</v>
      </c>
      <c r="H16" s="55">
        <v>1</v>
      </c>
      <c r="I16" s="23"/>
      <c r="J16" s="23"/>
      <c r="K16" s="23"/>
      <c r="L16" s="23"/>
      <c r="M16" s="16">
        <v>4</v>
      </c>
      <c r="N16" s="55">
        <v>10</v>
      </c>
      <c r="O16" s="16">
        <f t="shared" si="5"/>
        <v>600</v>
      </c>
      <c r="P16" s="12">
        <v>88</v>
      </c>
      <c r="Q16" s="16">
        <f t="shared" si="6"/>
        <v>400</v>
      </c>
      <c r="R16" s="12">
        <v>861</v>
      </c>
      <c r="S16" s="23"/>
      <c r="T16" s="23"/>
      <c r="U16" s="23"/>
      <c r="V16" s="23"/>
      <c r="W16" s="18">
        <v>0</v>
      </c>
      <c r="X16" s="12">
        <v>0</v>
      </c>
      <c r="Y16" s="23"/>
      <c r="Z16" s="23"/>
      <c r="AA16" s="23"/>
      <c r="AB16" s="23"/>
      <c r="AC16" s="18">
        <v>0</v>
      </c>
      <c r="AD16" s="55">
        <v>0</v>
      </c>
      <c r="AE16" s="23"/>
      <c r="AF16" s="23"/>
      <c r="AG16" s="23"/>
      <c r="AH16" s="23"/>
      <c r="AI16" s="16">
        <f t="shared" si="7"/>
        <v>10</v>
      </c>
      <c r="AJ16" s="55">
        <v>11</v>
      </c>
      <c r="AK16" s="56">
        <f t="shared" si="8"/>
        <v>0</v>
      </c>
      <c r="AL16" s="12">
        <v>0</v>
      </c>
      <c r="AM16" s="23">
        <f t="shared" si="9"/>
        <v>0</v>
      </c>
      <c r="AN16" s="12">
        <v>0</v>
      </c>
      <c r="AO16" s="23">
        <f t="shared" si="10"/>
        <v>1000</v>
      </c>
      <c r="AP16" s="12">
        <v>949</v>
      </c>
      <c r="AQ16" s="56">
        <f t="shared" si="11"/>
        <v>0</v>
      </c>
      <c r="AR16" s="12">
        <v>0</v>
      </c>
      <c r="AS16" s="23">
        <f>AM16*10</f>
        <v>0</v>
      </c>
      <c r="AT16" s="12">
        <v>0</v>
      </c>
      <c r="AU16" s="23">
        <f t="shared" si="13"/>
        <v>10000</v>
      </c>
      <c r="AV16" s="12">
        <v>9490</v>
      </c>
      <c r="AW16" s="57"/>
      <c r="AX16" s="16">
        <v>14</v>
      </c>
      <c r="AY16" s="13">
        <v>14</v>
      </c>
      <c r="AZ16" s="16">
        <v>20</v>
      </c>
      <c r="BA16" s="12">
        <v>21</v>
      </c>
      <c r="BB16" s="16">
        <v>4</v>
      </c>
      <c r="BC16" s="55">
        <v>4</v>
      </c>
      <c r="BD16" s="56"/>
      <c r="BE16" s="12"/>
      <c r="BF16" s="23"/>
      <c r="BG16" s="12"/>
      <c r="BH16" s="23"/>
      <c r="BI16" s="12"/>
      <c r="BJ16" s="66">
        <f t="shared" si="0"/>
        <v>39</v>
      </c>
      <c r="BK16" s="58">
        <f t="shared" si="1"/>
        <v>11</v>
      </c>
      <c r="BL16" s="58">
        <f t="shared" si="14"/>
        <v>11</v>
      </c>
      <c r="BM16" s="58">
        <f t="shared" si="2"/>
        <v>949</v>
      </c>
      <c r="BN16" s="59">
        <f t="shared" si="15"/>
        <v>949</v>
      </c>
    </row>
    <row r="17" spans="1:66" x14ac:dyDescent="0.25">
      <c r="A17" s="23" t="s">
        <v>29</v>
      </c>
      <c r="B17" s="23">
        <v>168</v>
      </c>
      <c r="C17" s="57">
        <f t="shared" si="3"/>
        <v>16</v>
      </c>
      <c r="D17" s="57">
        <f t="shared" si="4"/>
        <v>1600</v>
      </c>
      <c r="E17" s="57"/>
      <c r="F17" s="57"/>
      <c r="G17" s="18">
        <v>4</v>
      </c>
      <c r="H17" s="55">
        <v>2</v>
      </c>
      <c r="I17" s="57"/>
      <c r="J17" s="57"/>
      <c r="K17" s="57"/>
      <c r="L17" s="57"/>
      <c r="M17" s="16">
        <v>12</v>
      </c>
      <c r="N17" s="55">
        <v>15</v>
      </c>
      <c r="O17" s="16">
        <f t="shared" si="5"/>
        <v>400</v>
      </c>
      <c r="P17" s="12">
        <v>175</v>
      </c>
      <c r="Q17" s="16">
        <f t="shared" si="6"/>
        <v>1200</v>
      </c>
      <c r="R17" s="12">
        <v>1193</v>
      </c>
      <c r="S17" s="57"/>
      <c r="T17" s="57"/>
      <c r="U17" s="57"/>
      <c r="V17" s="57"/>
      <c r="W17" s="18">
        <v>1</v>
      </c>
      <c r="X17" s="12">
        <v>2</v>
      </c>
      <c r="Y17" s="57"/>
      <c r="Z17" s="57"/>
      <c r="AA17" s="57"/>
      <c r="AB17" s="57"/>
      <c r="AC17" s="18">
        <v>0</v>
      </c>
      <c r="AD17" s="55">
        <v>1</v>
      </c>
      <c r="AE17" s="57"/>
      <c r="AF17" s="57"/>
      <c r="AG17" s="57"/>
      <c r="AH17" s="57"/>
      <c r="AI17" s="16">
        <f t="shared" si="7"/>
        <v>15</v>
      </c>
      <c r="AJ17" s="55">
        <v>14</v>
      </c>
      <c r="AK17" s="56">
        <f t="shared" si="8"/>
        <v>100</v>
      </c>
      <c r="AL17" s="12">
        <v>78</v>
      </c>
      <c r="AM17" s="23">
        <f t="shared" si="9"/>
        <v>0</v>
      </c>
      <c r="AN17" s="12">
        <v>107</v>
      </c>
      <c r="AO17" s="23">
        <f t="shared" si="10"/>
        <v>1500</v>
      </c>
      <c r="AP17" s="12">
        <v>1183</v>
      </c>
      <c r="AQ17" s="56">
        <f t="shared" si="11"/>
        <v>1000</v>
      </c>
      <c r="AR17" s="12">
        <v>780</v>
      </c>
      <c r="AS17" s="23">
        <f t="shared" si="12"/>
        <v>0</v>
      </c>
      <c r="AT17" s="12">
        <v>1070</v>
      </c>
      <c r="AU17" s="23">
        <f t="shared" si="13"/>
        <v>15000</v>
      </c>
      <c r="AV17" s="12">
        <v>11830</v>
      </c>
      <c r="AW17" s="57"/>
      <c r="AX17" s="16">
        <v>63</v>
      </c>
      <c r="AY17" s="13">
        <v>62</v>
      </c>
      <c r="AZ17" s="16">
        <v>71</v>
      </c>
      <c r="BA17" s="12">
        <v>69</v>
      </c>
      <c r="BB17" s="16">
        <v>13</v>
      </c>
      <c r="BC17" s="55">
        <v>14</v>
      </c>
      <c r="BD17" s="56"/>
      <c r="BE17" s="12"/>
      <c r="BF17" s="23"/>
      <c r="BG17" s="12"/>
      <c r="BH17" s="23"/>
      <c r="BI17" s="12"/>
      <c r="BJ17" s="66">
        <f t="shared" si="0"/>
        <v>145</v>
      </c>
      <c r="BK17" s="58">
        <f t="shared" si="1"/>
        <v>17</v>
      </c>
      <c r="BL17" s="58">
        <f t="shared" si="14"/>
        <v>17</v>
      </c>
      <c r="BM17" s="58">
        <f t="shared" si="2"/>
        <v>1368</v>
      </c>
      <c r="BN17" s="59">
        <f t="shared" si="15"/>
        <v>1368</v>
      </c>
    </row>
    <row r="18" spans="1:66" x14ac:dyDescent="0.25">
      <c r="A18" s="23" t="s">
        <v>30</v>
      </c>
      <c r="B18" s="23">
        <v>168</v>
      </c>
      <c r="C18" s="57">
        <f t="shared" si="3"/>
        <v>49</v>
      </c>
      <c r="D18" s="57">
        <f t="shared" si="4"/>
        <v>4900</v>
      </c>
      <c r="E18" s="57"/>
      <c r="F18" s="57"/>
      <c r="G18" s="18">
        <v>15</v>
      </c>
      <c r="H18" s="55">
        <v>12</v>
      </c>
      <c r="I18" s="57"/>
      <c r="J18" s="57"/>
      <c r="K18" s="57"/>
      <c r="L18" s="57"/>
      <c r="M18" s="16">
        <v>34</v>
      </c>
      <c r="N18" s="55">
        <v>39</v>
      </c>
      <c r="O18" s="16">
        <f t="shared" si="5"/>
        <v>1500</v>
      </c>
      <c r="P18" s="12">
        <v>810</v>
      </c>
      <c r="Q18" s="16">
        <f t="shared" si="6"/>
        <v>3400</v>
      </c>
      <c r="R18" s="12">
        <v>2705</v>
      </c>
      <c r="S18" s="57"/>
      <c r="T18" s="57"/>
      <c r="U18" s="57"/>
      <c r="V18" s="57"/>
      <c r="W18" s="18">
        <v>2</v>
      </c>
      <c r="X18" s="12">
        <v>2</v>
      </c>
      <c r="Y18" s="57"/>
      <c r="Z18" s="57"/>
      <c r="AA18" s="57"/>
      <c r="AB18" s="57"/>
      <c r="AC18" s="18">
        <v>2</v>
      </c>
      <c r="AD18" s="12">
        <v>0</v>
      </c>
      <c r="AE18" s="57"/>
      <c r="AF18" s="57"/>
      <c r="AG18" s="57"/>
      <c r="AH18" s="57"/>
      <c r="AI18" s="16">
        <f t="shared" si="7"/>
        <v>45</v>
      </c>
      <c r="AJ18" s="55">
        <v>49</v>
      </c>
      <c r="AK18" s="56">
        <f t="shared" si="8"/>
        <v>200</v>
      </c>
      <c r="AL18" s="12">
        <v>216</v>
      </c>
      <c r="AM18" s="23">
        <f t="shared" si="9"/>
        <v>200</v>
      </c>
      <c r="AN18" s="12">
        <v>0</v>
      </c>
      <c r="AO18" s="23">
        <f t="shared" si="10"/>
        <v>4500</v>
      </c>
      <c r="AP18" s="12">
        <v>3299</v>
      </c>
      <c r="AQ18" s="56">
        <f t="shared" si="11"/>
        <v>2000</v>
      </c>
      <c r="AR18" s="12">
        <v>2160</v>
      </c>
      <c r="AS18" s="23">
        <f t="shared" si="12"/>
        <v>2000</v>
      </c>
      <c r="AT18" s="12">
        <v>0</v>
      </c>
      <c r="AU18" s="23">
        <f t="shared" si="13"/>
        <v>45000</v>
      </c>
      <c r="AV18" s="12">
        <v>32990</v>
      </c>
      <c r="AW18" s="57"/>
      <c r="AX18" s="16">
        <v>51</v>
      </c>
      <c r="AY18" s="13">
        <v>48</v>
      </c>
      <c r="AZ18" s="16">
        <v>40</v>
      </c>
      <c r="BA18" s="12">
        <v>40</v>
      </c>
      <c r="BB18" s="57"/>
      <c r="BC18" s="12"/>
      <c r="BD18" s="23"/>
      <c r="BE18" s="12"/>
      <c r="BF18" s="23"/>
      <c r="BG18" s="12"/>
      <c r="BH18" s="23"/>
      <c r="BI18" s="12"/>
      <c r="BJ18" s="66">
        <f t="shared" si="0"/>
        <v>88</v>
      </c>
      <c r="BK18" s="67">
        <f t="shared" si="1"/>
        <v>51</v>
      </c>
      <c r="BL18" s="58">
        <f t="shared" si="14"/>
        <v>51</v>
      </c>
      <c r="BM18" s="58">
        <f t="shared" si="2"/>
        <v>3515</v>
      </c>
      <c r="BN18" s="59">
        <f t="shared" si="15"/>
        <v>3515</v>
      </c>
    </row>
    <row r="19" spans="1:66" x14ac:dyDescent="0.25">
      <c r="A19" s="23" t="s">
        <v>31</v>
      </c>
      <c r="B19" s="23">
        <v>168</v>
      </c>
      <c r="C19" s="57">
        <f t="shared" si="3"/>
        <v>17</v>
      </c>
      <c r="D19" s="57">
        <f t="shared" si="4"/>
        <v>1700</v>
      </c>
      <c r="E19" s="23"/>
      <c r="F19" s="23"/>
      <c r="G19" s="18">
        <v>7</v>
      </c>
      <c r="H19" s="55">
        <v>4</v>
      </c>
      <c r="I19" s="57"/>
      <c r="J19" s="57"/>
      <c r="K19" s="57"/>
      <c r="L19" s="23"/>
      <c r="M19" s="16">
        <v>10</v>
      </c>
      <c r="N19" s="55">
        <v>13</v>
      </c>
      <c r="O19" s="16">
        <f t="shared" si="5"/>
        <v>700</v>
      </c>
      <c r="P19" s="12">
        <v>460</v>
      </c>
      <c r="Q19" s="16">
        <f t="shared" si="6"/>
        <v>1000</v>
      </c>
      <c r="R19" s="12">
        <v>837</v>
      </c>
      <c r="S19" s="23"/>
      <c r="T19" s="23"/>
      <c r="U19" s="23"/>
      <c r="V19" s="23"/>
      <c r="W19" s="18">
        <v>0</v>
      </c>
      <c r="X19" s="12">
        <v>0</v>
      </c>
      <c r="Y19" s="23"/>
      <c r="Z19" s="23"/>
      <c r="AA19" s="23"/>
      <c r="AB19" s="23"/>
      <c r="AC19" s="18">
        <v>0</v>
      </c>
      <c r="AD19" s="12">
        <v>0</v>
      </c>
      <c r="AE19" s="23"/>
      <c r="AF19" s="23"/>
      <c r="AG19" s="23"/>
      <c r="AH19" s="23"/>
      <c r="AI19" s="16">
        <f t="shared" si="7"/>
        <v>17</v>
      </c>
      <c r="AJ19" s="55">
        <v>17</v>
      </c>
      <c r="AK19" s="56">
        <f t="shared" si="8"/>
        <v>0</v>
      </c>
      <c r="AL19" s="12">
        <v>0</v>
      </c>
      <c r="AM19" s="23">
        <f>AC19*100</f>
        <v>0</v>
      </c>
      <c r="AN19" s="12">
        <v>0</v>
      </c>
      <c r="AO19" s="23">
        <f t="shared" si="10"/>
        <v>1700</v>
      </c>
      <c r="AP19" s="12">
        <v>1297</v>
      </c>
      <c r="AQ19" s="56">
        <f t="shared" si="11"/>
        <v>0</v>
      </c>
      <c r="AR19" s="12">
        <v>0</v>
      </c>
      <c r="AS19" s="23">
        <f t="shared" si="12"/>
        <v>0</v>
      </c>
      <c r="AT19" s="12">
        <v>0</v>
      </c>
      <c r="AU19" s="23">
        <f t="shared" si="13"/>
        <v>17000</v>
      </c>
      <c r="AV19" s="12">
        <v>12970</v>
      </c>
      <c r="AW19" s="23"/>
      <c r="AX19" s="16">
        <v>19</v>
      </c>
      <c r="AY19" s="62">
        <v>20</v>
      </c>
      <c r="AZ19" s="16">
        <v>7</v>
      </c>
      <c r="BA19" s="55">
        <v>7</v>
      </c>
      <c r="BB19" s="57"/>
      <c r="BC19" s="12"/>
      <c r="BD19" s="23"/>
      <c r="BE19" s="12"/>
      <c r="BF19" s="23"/>
      <c r="BG19" s="12"/>
      <c r="BH19" s="23"/>
      <c r="BI19" s="12"/>
      <c r="BJ19" s="66">
        <f t="shared" si="0"/>
        <v>27</v>
      </c>
      <c r="BK19" s="58">
        <f t="shared" si="1"/>
        <v>17</v>
      </c>
      <c r="BL19" s="58">
        <f t="shared" si="14"/>
        <v>17</v>
      </c>
      <c r="BM19" s="58">
        <f t="shared" si="2"/>
        <v>1297</v>
      </c>
      <c r="BN19" s="59">
        <f t="shared" si="15"/>
        <v>1297</v>
      </c>
    </row>
    <row r="20" spans="1:66" x14ac:dyDescent="0.25">
      <c r="A20" s="23" t="s">
        <v>32</v>
      </c>
      <c r="B20" s="23">
        <v>168</v>
      </c>
      <c r="C20" s="57">
        <f t="shared" si="3"/>
        <v>32</v>
      </c>
      <c r="D20" s="57">
        <f t="shared" si="4"/>
        <v>3200</v>
      </c>
      <c r="E20" s="57"/>
      <c r="F20" s="57"/>
      <c r="G20" s="18">
        <v>10</v>
      </c>
      <c r="H20" s="12">
        <v>7</v>
      </c>
      <c r="I20" s="57"/>
      <c r="J20" s="57"/>
      <c r="K20" s="57"/>
      <c r="L20" s="57"/>
      <c r="M20" s="16">
        <v>22</v>
      </c>
      <c r="N20" s="12">
        <v>26</v>
      </c>
      <c r="O20" s="16">
        <f t="shared" si="5"/>
        <v>1000</v>
      </c>
      <c r="P20" s="12">
        <v>523</v>
      </c>
      <c r="Q20" s="16">
        <f t="shared" si="6"/>
        <v>2200</v>
      </c>
      <c r="R20" s="12">
        <v>2314</v>
      </c>
      <c r="S20" s="57"/>
      <c r="T20" s="57"/>
      <c r="U20" s="57"/>
      <c r="V20" s="57"/>
      <c r="W20" s="18">
        <v>0</v>
      </c>
      <c r="X20" s="12">
        <v>0</v>
      </c>
      <c r="Y20" s="57"/>
      <c r="Z20" s="57"/>
      <c r="AA20" s="57"/>
      <c r="AB20" s="57"/>
      <c r="AC20" s="18">
        <v>0</v>
      </c>
      <c r="AD20" s="12">
        <v>0</v>
      </c>
      <c r="AE20" s="57"/>
      <c r="AF20" s="57"/>
      <c r="AG20" s="57"/>
      <c r="AH20" s="57"/>
      <c r="AI20" s="16">
        <f t="shared" si="7"/>
        <v>32</v>
      </c>
      <c r="AJ20" s="55">
        <v>33</v>
      </c>
      <c r="AK20" s="56">
        <f t="shared" si="8"/>
        <v>0</v>
      </c>
      <c r="AL20" s="12">
        <v>0</v>
      </c>
      <c r="AM20" s="23">
        <f t="shared" si="9"/>
        <v>0</v>
      </c>
      <c r="AN20" s="12">
        <v>0</v>
      </c>
      <c r="AO20" s="23">
        <f t="shared" si="10"/>
        <v>3200</v>
      </c>
      <c r="AP20" s="12">
        <v>2837</v>
      </c>
      <c r="AQ20" s="56">
        <f t="shared" si="11"/>
        <v>0</v>
      </c>
      <c r="AR20" s="12">
        <v>0</v>
      </c>
      <c r="AS20" s="23">
        <f t="shared" si="12"/>
        <v>0</v>
      </c>
      <c r="AT20" s="12">
        <v>0</v>
      </c>
      <c r="AU20" s="23">
        <f t="shared" si="13"/>
        <v>32000</v>
      </c>
      <c r="AV20" s="12">
        <v>28370</v>
      </c>
      <c r="AW20" s="57"/>
      <c r="AX20" s="16">
        <v>33</v>
      </c>
      <c r="AY20" s="62">
        <v>33</v>
      </c>
      <c r="AZ20" s="16">
        <v>27</v>
      </c>
      <c r="BA20" s="55">
        <v>26</v>
      </c>
      <c r="BB20" s="57"/>
      <c r="BC20" s="12"/>
      <c r="BD20" s="23"/>
      <c r="BE20" s="12"/>
      <c r="BF20" s="23"/>
      <c r="BG20" s="12"/>
      <c r="BH20" s="23"/>
      <c r="BI20" s="12"/>
      <c r="BJ20" s="66">
        <f t="shared" si="0"/>
        <v>59</v>
      </c>
      <c r="BK20" s="58">
        <f t="shared" si="1"/>
        <v>33</v>
      </c>
      <c r="BL20" s="58">
        <f t="shared" si="14"/>
        <v>33</v>
      </c>
      <c r="BM20" s="58">
        <f t="shared" si="2"/>
        <v>2837</v>
      </c>
      <c r="BN20" s="59">
        <f t="shared" si="15"/>
        <v>2837</v>
      </c>
    </row>
    <row r="21" spans="1:66" x14ac:dyDescent="0.25">
      <c r="A21" s="23" t="s">
        <v>33</v>
      </c>
      <c r="B21" s="23">
        <v>168</v>
      </c>
      <c r="C21" s="57">
        <f t="shared" si="3"/>
        <v>47</v>
      </c>
      <c r="D21" s="57">
        <f t="shared" si="4"/>
        <v>4700</v>
      </c>
      <c r="E21" s="57"/>
      <c r="F21" s="57"/>
      <c r="G21" s="18">
        <v>11</v>
      </c>
      <c r="H21" s="12">
        <v>13</v>
      </c>
      <c r="I21" s="57"/>
      <c r="J21" s="57"/>
      <c r="K21" s="57"/>
      <c r="L21" s="57"/>
      <c r="M21" s="16">
        <v>36</v>
      </c>
      <c r="N21" s="55">
        <v>37</v>
      </c>
      <c r="O21" s="16">
        <f t="shared" si="5"/>
        <v>1100</v>
      </c>
      <c r="P21" s="12">
        <v>871</v>
      </c>
      <c r="Q21" s="16">
        <f t="shared" si="6"/>
        <v>3600</v>
      </c>
      <c r="R21" s="12">
        <v>2633</v>
      </c>
      <c r="S21" s="57"/>
      <c r="T21" s="57"/>
      <c r="U21" s="57"/>
      <c r="V21" s="57"/>
      <c r="W21" s="18">
        <v>1</v>
      </c>
      <c r="X21" s="12">
        <v>0</v>
      </c>
      <c r="Y21" s="57"/>
      <c r="Z21" s="57"/>
      <c r="AA21" s="57"/>
      <c r="AB21" s="57"/>
      <c r="AC21" s="18">
        <v>0</v>
      </c>
      <c r="AD21" s="55">
        <v>0</v>
      </c>
      <c r="AE21" s="57"/>
      <c r="AF21" s="57"/>
      <c r="AG21" s="57"/>
      <c r="AH21" s="57"/>
      <c r="AI21" s="16">
        <f t="shared" si="7"/>
        <v>46</v>
      </c>
      <c r="AJ21" s="55">
        <v>50</v>
      </c>
      <c r="AK21" s="56">
        <f t="shared" si="8"/>
        <v>100</v>
      </c>
      <c r="AL21" s="12">
        <v>0</v>
      </c>
      <c r="AM21" s="23">
        <f t="shared" si="9"/>
        <v>0</v>
      </c>
      <c r="AN21" s="12">
        <v>0</v>
      </c>
      <c r="AO21" s="23">
        <f t="shared" si="10"/>
        <v>4600</v>
      </c>
      <c r="AP21" s="12">
        <v>3504</v>
      </c>
      <c r="AQ21" s="56">
        <f t="shared" si="11"/>
        <v>1000</v>
      </c>
      <c r="AR21" s="12">
        <v>0</v>
      </c>
      <c r="AS21" s="23">
        <f t="shared" si="12"/>
        <v>0</v>
      </c>
      <c r="AT21" s="12">
        <v>0</v>
      </c>
      <c r="AU21" s="23">
        <f t="shared" si="13"/>
        <v>46000</v>
      </c>
      <c r="AV21" s="12">
        <v>35040</v>
      </c>
      <c r="AW21" s="57"/>
      <c r="AX21" s="57"/>
      <c r="AY21" s="13"/>
      <c r="AZ21" s="57"/>
      <c r="BA21" s="12"/>
      <c r="BB21" s="57"/>
      <c r="BC21" s="12"/>
      <c r="BD21" s="23"/>
      <c r="BE21" s="12"/>
      <c r="BF21" s="23"/>
      <c r="BG21" s="12"/>
      <c r="BH21" s="23"/>
      <c r="BI21" s="12"/>
      <c r="BJ21" s="60"/>
      <c r="BK21" s="58">
        <f t="shared" si="1"/>
        <v>50</v>
      </c>
      <c r="BL21" s="58">
        <f t="shared" si="14"/>
        <v>50</v>
      </c>
      <c r="BM21" s="58">
        <f t="shared" si="2"/>
        <v>3504</v>
      </c>
      <c r="BN21" s="59">
        <f t="shared" si="15"/>
        <v>3504</v>
      </c>
    </row>
    <row r="22" spans="1:66" x14ac:dyDescent="0.25">
      <c r="A22" s="23" t="s">
        <v>34</v>
      </c>
      <c r="B22" s="23">
        <v>168</v>
      </c>
      <c r="C22" s="57">
        <f t="shared" si="3"/>
        <v>38</v>
      </c>
      <c r="D22" s="57">
        <f t="shared" si="4"/>
        <v>3800</v>
      </c>
      <c r="E22" s="57"/>
      <c r="F22" s="57"/>
      <c r="G22" s="18">
        <v>11</v>
      </c>
      <c r="H22" s="55">
        <v>7</v>
      </c>
      <c r="I22" s="57"/>
      <c r="J22" s="57"/>
      <c r="K22" s="57"/>
      <c r="L22" s="57"/>
      <c r="M22" s="16">
        <v>27</v>
      </c>
      <c r="N22" s="55">
        <v>27</v>
      </c>
      <c r="O22" s="16">
        <f t="shared" si="5"/>
        <v>1100</v>
      </c>
      <c r="P22" s="12">
        <v>686</v>
      </c>
      <c r="Q22" s="16">
        <f t="shared" si="6"/>
        <v>2700</v>
      </c>
      <c r="R22" s="12">
        <v>1874</v>
      </c>
      <c r="S22" s="57"/>
      <c r="T22" s="57"/>
      <c r="U22" s="57"/>
      <c r="V22" s="57"/>
      <c r="W22" s="18">
        <v>0</v>
      </c>
      <c r="X22" s="12">
        <v>0</v>
      </c>
      <c r="Y22" s="57"/>
      <c r="Z22" s="57"/>
      <c r="AA22" s="57"/>
      <c r="AB22" s="57"/>
      <c r="AC22" s="18">
        <v>1</v>
      </c>
      <c r="AD22" s="12">
        <v>1</v>
      </c>
      <c r="AE22" s="57"/>
      <c r="AF22" s="57"/>
      <c r="AG22" s="57"/>
      <c r="AH22" s="57"/>
      <c r="AI22" s="16">
        <f t="shared" si="7"/>
        <v>37</v>
      </c>
      <c r="AJ22" s="55">
        <v>33</v>
      </c>
      <c r="AK22" s="56">
        <f t="shared" si="8"/>
        <v>0</v>
      </c>
      <c r="AL22" s="12">
        <v>0</v>
      </c>
      <c r="AM22" s="23">
        <f t="shared" si="9"/>
        <v>100</v>
      </c>
      <c r="AN22" s="12">
        <v>109</v>
      </c>
      <c r="AO22" s="23">
        <f t="shared" si="10"/>
        <v>3700</v>
      </c>
      <c r="AP22" s="12">
        <v>2451</v>
      </c>
      <c r="AQ22" s="56">
        <f t="shared" si="11"/>
        <v>0</v>
      </c>
      <c r="AR22" s="12">
        <v>0</v>
      </c>
      <c r="AS22" s="23">
        <f t="shared" si="12"/>
        <v>1000</v>
      </c>
      <c r="AT22" s="12">
        <v>1090</v>
      </c>
      <c r="AU22" s="23">
        <f t="shared" si="13"/>
        <v>37000</v>
      </c>
      <c r="AV22" s="12">
        <v>24510</v>
      </c>
      <c r="AW22" s="57"/>
      <c r="AX22" s="57"/>
      <c r="AY22" s="12"/>
      <c r="AZ22" s="57"/>
      <c r="BA22" s="12"/>
      <c r="BB22" s="57"/>
      <c r="BC22" s="12"/>
      <c r="BD22" s="23"/>
      <c r="BE22" s="12"/>
      <c r="BF22" s="23"/>
      <c r="BG22" s="12"/>
      <c r="BH22" s="23"/>
      <c r="BI22" s="12"/>
      <c r="BJ22" s="60"/>
      <c r="BK22" s="58">
        <f t="shared" si="1"/>
        <v>34</v>
      </c>
      <c r="BL22" s="58">
        <f t="shared" si="14"/>
        <v>34</v>
      </c>
      <c r="BM22" s="58">
        <f t="shared" si="2"/>
        <v>2560</v>
      </c>
      <c r="BN22" s="59">
        <f t="shared" si="15"/>
        <v>2560</v>
      </c>
    </row>
    <row r="23" spans="1:66" x14ac:dyDescent="0.25">
      <c r="A23" s="23" t="s">
        <v>35</v>
      </c>
      <c r="B23" s="23">
        <v>168</v>
      </c>
      <c r="C23" s="57">
        <f t="shared" si="3"/>
        <v>35</v>
      </c>
      <c r="D23" s="57">
        <f t="shared" si="4"/>
        <v>3500</v>
      </c>
      <c r="E23" s="57"/>
      <c r="F23" s="57"/>
      <c r="G23" s="18">
        <v>2</v>
      </c>
      <c r="H23" s="55">
        <v>4</v>
      </c>
      <c r="I23" s="57"/>
      <c r="J23" s="57"/>
      <c r="K23" s="57"/>
      <c r="L23" s="57"/>
      <c r="M23" s="16">
        <v>33</v>
      </c>
      <c r="N23" s="55">
        <v>35</v>
      </c>
      <c r="O23" s="16">
        <f t="shared" si="5"/>
        <v>200</v>
      </c>
      <c r="P23" s="12">
        <v>243</v>
      </c>
      <c r="Q23" s="16">
        <f t="shared" si="6"/>
        <v>3300</v>
      </c>
      <c r="R23" s="12">
        <v>2837</v>
      </c>
      <c r="S23" s="57"/>
      <c r="T23" s="57"/>
      <c r="U23" s="57"/>
      <c r="V23" s="57"/>
      <c r="W23" s="18">
        <v>0</v>
      </c>
      <c r="X23" s="12">
        <v>0</v>
      </c>
      <c r="Y23" s="57"/>
      <c r="Z23" s="57"/>
      <c r="AA23" s="57"/>
      <c r="AB23" s="57"/>
      <c r="AC23" s="18">
        <v>1</v>
      </c>
      <c r="AD23" s="12">
        <v>1</v>
      </c>
      <c r="AE23" s="57"/>
      <c r="AF23" s="57"/>
      <c r="AG23" s="57"/>
      <c r="AH23" s="57"/>
      <c r="AI23" s="16">
        <f t="shared" si="7"/>
        <v>34</v>
      </c>
      <c r="AJ23" s="55">
        <v>38</v>
      </c>
      <c r="AK23" s="56">
        <f t="shared" si="8"/>
        <v>0</v>
      </c>
      <c r="AL23" s="12">
        <v>0</v>
      </c>
      <c r="AM23" s="23">
        <f t="shared" si="9"/>
        <v>100</v>
      </c>
      <c r="AN23" s="12">
        <v>21</v>
      </c>
      <c r="AO23" s="23">
        <f t="shared" si="10"/>
        <v>3400</v>
      </c>
      <c r="AP23" s="12">
        <v>3059</v>
      </c>
      <c r="AQ23" s="56">
        <f t="shared" si="11"/>
        <v>0</v>
      </c>
      <c r="AR23" s="12">
        <v>0</v>
      </c>
      <c r="AS23" s="23">
        <f t="shared" si="12"/>
        <v>1000</v>
      </c>
      <c r="AT23" s="12">
        <v>210</v>
      </c>
      <c r="AU23" s="23">
        <f t="shared" si="13"/>
        <v>34000</v>
      </c>
      <c r="AV23" s="12">
        <v>3059</v>
      </c>
      <c r="AW23" s="57"/>
      <c r="AX23" s="57"/>
      <c r="AY23" s="12"/>
      <c r="AZ23" s="57"/>
      <c r="BA23" s="12"/>
      <c r="BB23" s="57"/>
      <c r="BC23" s="12"/>
      <c r="BD23" s="23"/>
      <c r="BE23" s="12"/>
      <c r="BF23" s="23"/>
      <c r="BG23" s="12"/>
      <c r="BH23" s="23"/>
      <c r="BI23" s="12"/>
      <c r="BJ23" s="60"/>
      <c r="BK23" s="58">
        <f t="shared" si="1"/>
        <v>39</v>
      </c>
      <c r="BL23" s="58">
        <f t="shared" si="14"/>
        <v>39</v>
      </c>
      <c r="BM23" s="58">
        <f t="shared" si="2"/>
        <v>3080</v>
      </c>
      <c r="BN23" s="59">
        <f>SUM(AL23,AN23,AP23)</f>
        <v>3080</v>
      </c>
    </row>
    <row r="24" spans="1:66" x14ac:dyDescent="0.25">
      <c r="A24" s="23" t="s">
        <v>36</v>
      </c>
      <c r="B24" s="23">
        <v>168</v>
      </c>
      <c r="C24" s="57">
        <f t="shared" si="3"/>
        <v>144</v>
      </c>
      <c r="D24" s="57">
        <f t="shared" si="4"/>
        <v>14400</v>
      </c>
      <c r="E24" s="57"/>
      <c r="F24" s="57"/>
      <c r="G24" s="18">
        <v>57</v>
      </c>
      <c r="H24" s="55">
        <v>56</v>
      </c>
      <c r="I24" s="57"/>
      <c r="J24" s="57"/>
      <c r="K24" s="57"/>
      <c r="L24" s="57"/>
      <c r="M24" s="16">
        <v>87</v>
      </c>
      <c r="N24" s="55">
        <v>98</v>
      </c>
      <c r="O24" s="16">
        <f t="shared" si="5"/>
        <v>5700</v>
      </c>
      <c r="P24" s="12">
        <v>3438</v>
      </c>
      <c r="Q24" s="16">
        <f t="shared" si="6"/>
        <v>8700</v>
      </c>
      <c r="R24" s="12">
        <v>7120</v>
      </c>
      <c r="S24" s="57"/>
      <c r="T24" s="57"/>
      <c r="U24" s="57"/>
      <c r="V24" s="57"/>
      <c r="W24" s="18">
        <v>2</v>
      </c>
      <c r="X24" s="12">
        <v>3</v>
      </c>
      <c r="Y24" s="57"/>
      <c r="Z24" s="57"/>
      <c r="AA24" s="57"/>
      <c r="AB24" s="57"/>
      <c r="AC24" s="18">
        <v>1</v>
      </c>
      <c r="AD24" s="12">
        <v>1</v>
      </c>
      <c r="AE24" s="57"/>
      <c r="AF24" s="57"/>
      <c r="AG24" s="57"/>
      <c r="AH24" s="57"/>
      <c r="AI24" s="16">
        <f t="shared" si="7"/>
        <v>141</v>
      </c>
      <c r="AJ24" s="55">
        <v>150</v>
      </c>
      <c r="AK24" s="56">
        <f t="shared" si="8"/>
        <v>200</v>
      </c>
      <c r="AL24" s="12">
        <v>105</v>
      </c>
      <c r="AM24" s="23">
        <f t="shared" si="9"/>
        <v>100</v>
      </c>
      <c r="AN24" s="12">
        <v>77</v>
      </c>
      <c r="AO24" s="23">
        <f t="shared" si="10"/>
        <v>14100</v>
      </c>
      <c r="AP24" s="12">
        <v>10376</v>
      </c>
      <c r="AQ24" s="56">
        <f t="shared" si="11"/>
        <v>2000</v>
      </c>
      <c r="AR24" s="12">
        <v>1050</v>
      </c>
      <c r="AS24" s="23">
        <f t="shared" si="12"/>
        <v>1000</v>
      </c>
      <c r="AT24" s="12">
        <v>770</v>
      </c>
      <c r="AU24" s="23">
        <f t="shared" si="13"/>
        <v>141000</v>
      </c>
      <c r="AV24" s="12">
        <v>103760</v>
      </c>
      <c r="AW24" s="57"/>
      <c r="AX24" s="57"/>
      <c r="AY24" s="12"/>
      <c r="AZ24" s="57"/>
      <c r="BA24" s="12"/>
      <c r="BB24" s="57"/>
      <c r="BC24" s="12"/>
      <c r="BD24" s="23"/>
      <c r="BE24" s="12"/>
      <c r="BF24" s="23"/>
      <c r="BG24" s="12"/>
      <c r="BH24" s="23"/>
      <c r="BI24" s="12"/>
      <c r="BJ24" s="60"/>
      <c r="BK24" s="58">
        <f t="shared" si="1"/>
        <v>154</v>
      </c>
      <c r="BL24" s="58">
        <f t="shared" si="14"/>
        <v>154</v>
      </c>
      <c r="BM24" s="58">
        <f t="shared" si="2"/>
        <v>10558</v>
      </c>
      <c r="BN24" s="59">
        <f t="shared" si="15"/>
        <v>10558</v>
      </c>
    </row>
    <row r="25" spans="1:66" x14ac:dyDescent="0.25">
      <c r="A25" s="23" t="s">
        <v>37</v>
      </c>
      <c r="B25" s="23">
        <v>168</v>
      </c>
      <c r="C25" s="57">
        <f t="shared" si="3"/>
        <v>136</v>
      </c>
      <c r="D25" s="57">
        <f t="shared" si="4"/>
        <v>13600</v>
      </c>
      <c r="E25" s="57"/>
      <c r="F25" s="57"/>
      <c r="G25" s="18">
        <v>31</v>
      </c>
      <c r="H25" s="55">
        <v>31</v>
      </c>
      <c r="I25" s="57"/>
      <c r="J25" s="57"/>
      <c r="K25" s="57"/>
      <c r="L25" s="57"/>
      <c r="M25" s="16">
        <v>105</v>
      </c>
      <c r="N25" s="55">
        <v>101</v>
      </c>
      <c r="O25" s="16">
        <f t="shared" si="5"/>
        <v>3100</v>
      </c>
      <c r="P25" s="12">
        <v>1509</v>
      </c>
      <c r="Q25" s="16">
        <f t="shared" si="6"/>
        <v>10500</v>
      </c>
      <c r="R25" s="12">
        <v>6827</v>
      </c>
      <c r="S25" s="57"/>
      <c r="T25" s="57"/>
      <c r="U25" s="57"/>
      <c r="V25" s="57"/>
      <c r="W25" s="18">
        <v>2</v>
      </c>
      <c r="X25" s="12">
        <v>2</v>
      </c>
      <c r="Y25" s="57"/>
      <c r="Z25" s="57"/>
      <c r="AA25" s="57"/>
      <c r="AB25" s="57"/>
      <c r="AC25" s="18">
        <v>0</v>
      </c>
      <c r="AD25" s="12">
        <v>2</v>
      </c>
      <c r="AE25" s="57"/>
      <c r="AF25" s="57"/>
      <c r="AG25" s="57"/>
      <c r="AH25" s="57"/>
      <c r="AI25" s="16">
        <f t="shared" si="7"/>
        <v>134</v>
      </c>
      <c r="AJ25" s="55">
        <v>128</v>
      </c>
      <c r="AK25" s="56">
        <f t="shared" si="8"/>
        <v>200</v>
      </c>
      <c r="AL25" s="12">
        <v>89</v>
      </c>
      <c r="AM25" s="23">
        <f t="shared" si="9"/>
        <v>0</v>
      </c>
      <c r="AN25" s="12">
        <v>49</v>
      </c>
      <c r="AO25" s="23">
        <f t="shared" si="10"/>
        <v>13400</v>
      </c>
      <c r="AP25" s="12">
        <v>8198</v>
      </c>
      <c r="AQ25" s="56">
        <f>AK25*12</f>
        <v>2400</v>
      </c>
      <c r="AR25" s="12">
        <v>1068</v>
      </c>
      <c r="AS25" s="23">
        <f>AM25*12</f>
        <v>0</v>
      </c>
      <c r="AT25" s="12">
        <v>588</v>
      </c>
      <c r="AU25" s="23">
        <f>AO25*12</f>
        <v>160800</v>
      </c>
      <c r="AV25" s="12">
        <v>98376</v>
      </c>
      <c r="AW25" s="57"/>
      <c r="AX25" s="57"/>
      <c r="AY25" s="12"/>
      <c r="AZ25" s="57"/>
      <c r="BA25" s="12"/>
      <c r="BB25" s="57"/>
      <c r="BC25" s="12"/>
      <c r="BD25" s="23"/>
      <c r="BE25" s="12"/>
      <c r="BF25" s="23"/>
      <c r="BG25" s="12"/>
      <c r="BH25" s="23"/>
      <c r="BI25" s="12"/>
      <c r="BJ25" s="60"/>
      <c r="BK25" s="58">
        <f t="shared" si="1"/>
        <v>132</v>
      </c>
      <c r="BL25" s="58">
        <f t="shared" si="14"/>
        <v>132</v>
      </c>
      <c r="BM25" s="58">
        <f t="shared" si="2"/>
        <v>8336</v>
      </c>
      <c r="BN25" s="59">
        <f t="shared" si="15"/>
        <v>8336</v>
      </c>
    </row>
    <row r="26" spans="1:66" x14ac:dyDescent="0.25">
      <c r="A26" s="23" t="s">
        <v>38</v>
      </c>
      <c r="B26" s="23">
        <v>168</v>
      </c>
      <c r="C26" s="57">
        <f t="shared" si="3"/>
        <v>98</v>
      </c>
      <c r="D26" s="57">
        <f t="shared" si="4"/>
        <v>9800</v>
      </c>
      <c r="E26" s="57"/>
      <c r="F26" s="57"/>
      <c r="G26" s="18">
        <v>13</v>
      </c>
      <c r="H26" s="55">
        <v>0</v>
      </c>
      <c r="I26" s="57"/>
      <c r="J26" s="57"/>
      <c r="K26" s="57"/>
      <c r="L26" s="57"/>
      <c r="M26" s="16">
        <v>85</v>
      </c>
      <c r="N26" s="55">
        <v>101</v>
      </c>
      <c r="O26" s="16">
        <f t="shared" si="5"/>
        <v>1300</v>
      </c>
      <c r="P26" s="12">
        <v>1014</v>
      </c>
      <c r="Q26" s="16">
        <f t="shared" si="6"/>
        <v>8500</v>
      </c>
      <c r="R26" s="12">
        <v>6576</v>
      </c>
      <c r="S26" s="57"/>
      <c r="T26" s="57"/>
      <c r="U26" s="57"/>
      <c r="V26" s="57"/>
      <c r="W26" s="18">
        <v>1</v>
      </c>
      <c r="X26" s="12">
        <v>1</v>
      </c>
      <c r="Y26" s="57"/>
      <c r="Z26" s="57"/>
      <c r="AA26" s="57"/>
      <c r="AB26" s="57"/>
      <c r="AC26" s="18">
        <v>0</v>
      </c>
      <c r="AD26" s="12">
        <v>0</v>
      </c>
      <c r="AE26" s="57"/>
      <c r="AF26" s="57"/>
      <c r="AG26" s="57"/>
      <c r="AH26" s="57"/>
      <c r="AI26" s="16">
        <f t="shared" si="7"/>
        <v>97</v>
      </c>
      <c r="AJ26" s="55">
        <v>100</v>
      </c>
      <c r="AK26" s="56">
        <f t="shared" si="8"/>
        <v>100</v>
      </c>
      <c r="AL26" s="12">
        <v>54</v>
      </c>
      <c r="AM26" s="23">
        <f t="shared" si="9"/>
        <v>0</v>
      </c>
      <c r="AN26" s="12">
        <v>0</v>
      </c>
      <c r="AO26" s="23">
        <f t="shared" si="10"/>
        <v>9700</v>
      </c>
      <c r="AP26" s="12">
        <v>7536</v>
      </c>
      <c r="AQ26" s="56">
        <f>AK26*12</f>
        <v>1200</v>
      </c>
      <c r="AR26" s="12">
        <v>648</v>
      </c>
      <c r="AS26" s="23">
        <f>AM26*12</f>
        <v>0</v>
      </c>
      <c r="AT26" s="12">
        <v>0</v>
      </c>
      <c r="AU26" s="23">
        <f>AO26*12</f>
        <v>116400</v>
      </c>
      <c r="AV26" s="12">
        <v>90432</v>
      </c>
      <c r="AW26" s="57"/>
      <c r="AX26" s="57"/>
      <c r="AY26" s="12"/>
      <c r="AZ26" s="57"/>
      <c r="BA26" s="12"/>
      <c r="BB26" s="57"/>
      <c r="BC26" s="12"/>
      <c r="BD26" s="23"/>
      <c r="BE26" s="12"/>
      <c r="BF26" s="23"/>
      <c r="BG26" s="12"/>
      <c r="BH26" s="23"/>
      <c r="BI26" s="12"/>
      <c r="BJ26" s="60"/>
      <c r="BK26" s="58">
        <f t="shared" si="1"/>
        <v>101</v>
      </c>
      <c r="BL26" s="58">
        <f t="shared" si="14"/>
        <v>101</v>
      </c>
      <c r="BM26" s="58">
        <f t="shared" si="2"/>
        <v>7590</v>
      </c>
      <c r="BN26" s="59">
        <f t="shared" si="15"/>
        <v>7590</v>
      </c>
    </row>
    <row r="27" spans="1:66" x14ac:dyDescent="0.25">
      <c r="A27" s="23" t="s">
        <v>39</v>
      </c>
      <c r="B27" s="23">
        <v>168</v>
      </c>
      <c r="C27" s="57">
        <f t="shared" si="3"/>
        <v>24</v>
      </c>
      <c r="D27" s="57">
        <f t="shared" si="4"/>
        <v>2400</v>
      </c>
      <c r="E27" s="57"/>
      <c r="F27" s="57"/>
      <c r="G27" s="18">
        <v>6</v>
      </c>
      <c r="H27" s="55">
        <v>6</v>
      </c>
      <c r="I27" s="57"/>
      <c r="J27" s="57"/>
      <c r="K27" s="57"/>
      <c r="L27" s="57"/>
      <c r="M27" s="16">
        <v>18</v>
      </c>
      <c r="N27" s="55">
        <v>18</v>
      </c>
      <c r="O27" s="16">
        <f t="shared" si="5"/>
        <v>600</v>
      </c>
      <c r="P27" s="12">
        <v>510</v>
      </c>
      <c r="Q27" s="16">
        <f t="shared" si="6"/>
        <v>1800</v>
      </c>
      <c r="R27" s="12">
        <v>1499</v>
      </c>
      <c r="S27" s="57"/>
      <c r="T27" s="57"/>
      <c r="U27" s="57"/>
      <c r="V27" s="57"/>
      <c r="W27" s="18">
        <v>0</v>
      </c>
      <c r="X27" s="12">
        <v>0</v>
      </c>
      <c r="Y27" s="57"/>
      <c r="Z27" s="57"/>
      <c r="AA27" s="57"/>
      <c r="AB27" s="57"/>
      <c r="AC27" s="18">
        <v>0</v>
      </c>
      <c r="AD27" s="12">
        <v>0</v>
      </c>
      <c r="AE27" s="57"/>
      <c r="AF27" s="57"/>
      <c r="AG27" s="57"/>
      <c r="AH27" s="57"/>
      <c r="AI27" s="16">
        <f t="shared" si="7"/>
        <v>24</v>
      </c>
      <c r="AJ27" s="55">
        <v>24</v>
      </c>
      <c r="AK27" s="56">
        <f t="shared" si="8"/>
        <v>0</v>
      </c>
      <c r="AL27" s="12">
        <v>0</v>
      </c>
      <c r="AM27" s="23">
        <f t="shared" si="9"/>
        <v>0</v>
      </c>
      <c r="AN27" s="12">
        <v>0</v>
      </c>
      <c r="AO27" s="23">
        <f t="shared" si="10"/>
        <v>2400</v>
      </c>
      <c r="AP27" s="12">
        <v>2009</v>
      </c>
      <c r="AQ27" s="56">
        <f>AK27*12</f>
        <v>0</v>
      </c>
      <c r="AR27" s="12">
        <v>0</v>
      </c>
      <c r="AS27" s="23">
        <f>AM27*12</f>
        <v>0</v>
      </c>
      <c r="AT27" s="12">
        <v>0</v>
      </c>
      <c r="AU27" s="23">
        <f>AO27*12</f>
        <v>28800</v>
      </c>
      <c r="AV27" s="12">
        <v>24108</v>
      </c>
      <c r="AW27" s="57"/>
      <c r="AX27" s="57"/>
      <c r="AY27" s="12"/>
      <c r="AZ27" s="57"/>
      <c r="BA27" s="12"/>
      <c r="BB27" s="57"/>
      <c r="BC27" s="12"/>
      <c r="BD27" s="23"/>
      <c r="BE27" s="12"/>
      <c r="BF27" s="23"/>
      <c r="BG27" s="12"/>
      <c r="BH27" s="23"/>
      <c r="BI27" s="12"/>
      <c r="BJ27" s="60"/>
      <c r="BK27" s="58">
        <f t="shared" si="1"/>
        <v>24</v>
      </c>
      <c r="BL27" s="58">
        <f t="shared" si="14"/>
        <v>24</v>
      </c>
      <c r="BM27" s="58">
        <f t="shared" si="2"/>
        <v>2009</v>
      </c>
      <c r="BN27" s="59">
        <f t="shared" si="15"/>
        <v>2009</v>
      </c>
    </row>
    <row r="28" spans="1:66" x14ac:dyDescent="0.25">
      <c r="A28" s="23" t="s">
        <v>40</v>
      </c>
      <c r="B28" s="23">
        <v>168</v>
      </c>
      <c r="C28" s="57">
        <f t="shared" si="3"/>
        <v>38</v>
      </c>
      <c r="D28" s="57">
        <f t="shared" si="4"/>
        <v>3800</v>
      </c>
      <c r="E28" s="57"/>
      <c r="F28" s="57"/>
      <c r="G28" s="18">
        <v>17</v>
      </c>
      <c r="H28" s="55">
        <v>12</v>
      </c>
      <c r="I28" s="57"/>
      <c r="J28" s="57"/>
      <c r="K28" s="57"/>
      <c r="L28" s="57"/>
      <c r="M28" s="16">
        <v>21</v>
      </c>
      <c r="N28" s="55">
        <v>26</v>
      </c>
      <c r="O28" s="16">
        <f t="shared" si="5"/>
        <v>1700</v>
      </c>
      <c r="P28" s="12">
        <v>1123</v>
      </c>
      <c r="Q28" s="16">
        <f t="shared" si="6"/>
        <v>2100</v>
      </c>
      <c r="R28" s="12">
        <v>1701</v>
      </c>
      <c r="S28" s="57"/>
      <c r="T28" s="57"/>
      <c r="U28" s="57"/>
      <c r="V28" s="57"/>
      <c r="W28" s="18">
        <v>0</v>
      </c>
      <c r="X28" s="55">
        <v>0</v>
      </c>
      <c r="Y28" s="57"/>
      <c r="Z28" s="57"/>
      <c r="AA28" s="57"/>
      <c r="AB28" s="57"/>
      <c r="AC28" s="18">
        <v>1</v>
      </c>
      <c r="AD28" s="12">
        <v>1</v>
      </c>
      <c r="AE28" s="57"/>
      <c r="AF28" s="57"/>
      <c r="AG28" s="57"/>
      <c r="AH28" s="57"/>
      <c r="AI28" s="16">
        <f t="shared" si="7"/>
        <v>37</v>
      </c>
      <c r="AJ28" s="55">
        <v>37</v>
      </c>
      <c r="AK28" s="56">
        <f t="shared" si="8"/>
        <v>0</v>
      </c>
      <c r="AL28" s="12">
        <v>0</v>
      </c>
      <c r="AM28" s="23">
        <f t="shared" si="9"/>
        <v>100</v>
      </c>
      <c r="AN28" s="12">
        <v>111</v>
      </c>
      <c r="AO28" s="23">
        <f t="shared" si="10"/>
        <v>3700</v>
      </c>
      <c r="AP28" s="12">
        <v>2713</v>
      </c>
      <c r="AQ28" s="56">
        <f t="shared" si="11"/>
        <v>0</v>
      </c>
      <c r="AR28" s="12">
        <v>0</v>
      </c>
      <c r="AS28" s="23">
        <f t="shared" si="12"/>
        <v>1000</v>
      </c>
      <c r="AT28" s="12">
        <v>1110</v>
      </c>
      <c r="AU28" s="23">
        <f t="shared" si="13"/>
        <v>37000</v>
      </c>
      <c r="AV28" s="12">
        <v>2713</v>
      </c>
      <c r="AW28" s="57"/>
      <c r="AX28" s="57"/>
      <c r="AY28" s="12"/>
      <c r="AZ28" s="57"/>
      <c r="BA28" s="12"/>
      <c r="BB28" s="57"/>
      <c r="BC28" s="12"/>
      <c r="BD28" s="23"/>
      <c r="BE28" s="12"/>
      <c r="BF28" s="23"/>
      <c r="BG28" s="12"/>
      <c r="BH28" s="23"/>
      <c r="BI28" s="12"/>
      <c r="BJ28" s="60"/>
      <c r="BK28" s="58">
        <f t="shared" si="1"/>
        <v>38</v>
      </c>
      <c r="BL28" s="58">
        <f t="shared" si="14"/>
        <v>38</v>
      </c>
      <c r="BM28" s="58">
        <f t="shared" si="2"/>
        <v>2824</v>
      </c>
      <c r="BN28" s="59">
        <f t="shared" si="15"/>
        <v>2824</v>
      </c>
    </row>
    <row r="29" spans="1:66" x14ac:dyDescent="0.25">
      <c r="A29" s="23" t="s">
        <v>41</v>
      </c>
      <c r="B29" s="23">
        <v>168</v>
      </c>
      <c r="C29" s="57">
        <f t="shared" si="3"/>
        <v>27</v>
      </c>
      <c r="D29" s="57">
        <f t="shared" si="4"/>
        <v>2700</v>
      </c>
      <c r="E29" s="57"/>
      <c r="F29" s="57"/>
      <c r="G29" s="18">
        <v>6</v>
      </c>
      <c r="H29" s="55">
        <v>7</v>
      </c>
      <c r="I29" s="57"/>
      <c r="J29" s="57"/>
      <c r="K29" s="57"/>
      <c r="L29" s="57"/>
      <c r="M29" s="16">
        <v>21</v>
      </c>
      <c r="N29" s="55">
        <v>20</v>
      </c>
      <c r="O29" s="16">
        <f t="shared" si="5"/>
        <v>600</v>
      </c>
      <c r="P29" s="12">
        <v>615</v>
      </c>
      <c r="Q29" s="16">
        <f t="shared" si="6"/>
        <v>2100</v>
      </c>
      <c r="R29" s="12">
        <v>2167</v>
      </c>
      <c r="S29" s="57"/>
      <c r="T29" s="57"/>
      <c r="U29" s="57"/>
      <c r="V29" s="57"/>
      <c r="W29" s="18">
        <v>0</v>
      </c>
      <c r="X29" s="55">
        <v>0</v>
      </c>
      <c r="Y29" s="57"/>
      <c r="Z29" s="57"/>
      <c r="AA29" s="57"/>
      <c r="AB29" s="57"/>
      <c r="AC29" s="18">
        <v>1</v>
      </c>
      <c r="AD29" s="12">
        <v>2</v>
      </c>
      <c r="AE29" s="57"/>
      <c r="AF29" s="57"/>
      <c r="AG29" s="57"/>
      <c r="AH29" s="57"/>
      <c r="AI29" s="16">
        <f t="shared" si="7"/>
        <v>26</v>
      </c>
      <c r="AJ29" s="55">
        <v>25</v>
      </c>
      <c r="AK29" s="56">
        <f t="shared" si="8"/>
        <v>0</v>
      </c>
      <c r="AL29" s="12">
        <v>0</v>
      </c>
      <c r="AM29" s="23">
        <f t="shared" si="9"/>
        <v>100</v>
      </c>
      <c r="AN29" s="12">
        <v>203</v>
      </c>
      <c r="AO29" s="23">
        <f t="shared" si="10"/>
        <v>2600</v>
      </c>
      <c r="AP29" s="12">
        <v>2579</v>
      </c>
      <c r="AQ29" s="56">
        <f t="shared" si="11"/>
        <v>0</v>
      </c>
      <c r="AR29" s="12">
        <v>0</v>
      </c>
      <c r="AS29" s="23">
        <f t="shared" si="12"/>
        <v>1000</v>
      </c>
      <c r="AT29" s="12">
        <v>2030</v>
      </c>
      <c r="AU29" s="23">
        <f t="shared" si="13"/>
        <v>26000</v>
      </c>
      <c r="AV29" s="12">
        <v>25790</v>
      </c>
      <c r="AW29" s="57"/>
      <c r="AX29" s="57"/>
      <c r="AY29" s="12"/>
      <c r="AZ29" s="57"/>
      <c r="BA29" s="12"/>
      <c r="BB29" s="57"/>
      <c r="BC29" s="12"/>
      <c r="BD29" s="23"/>
      <c r="BE29" s="12"/>
      <c r="BF29" s="23"/>
      <c r="BG29" s="12"/>
      <c r="BH29" s="23"/>
      <c r="BI29" s="12"/>
      <c r="BJ29" s="60"/>
      <c r="BK29" s="58">
        <f t="shared" si="1"/>
        <v>27</v>
      </c>
      <c r="BL29" s="58">
        <f t="shared" si="14"/>
        <v>27</v>
      </c>
      <c r="BM29" s="58">
        <f t="shared" si="2"/>
        <v>2782</v>
      </c>
      <c r="BN29" s="59">
        <f t="shared" si="15"/>
        <v>2782</v>
      </c>
    </row>
    <row r="30" spans="1:66" x14ac:dyDescent="0.25">
      <c r="A30" s="23" t="s">
        <v>42</v>
      </c>
      <c r="B30" s="57"/>
      <c r="C30" s="57"/>
      <c r="D30" s="57"/>
      <c r="E30" s="57"/>
      <c r="F30" s="57"/>
      <c r="G30" s="57"/>
      <c r="H30" s="12"/>
      <c r="I30" s="57"/>
      <c r="J30" s="57"/>
      <c r="K30" s="57"/>
      <c r="L30" s="57"/>
      <c r="M30" s="57"/>
      <c r="N30" s="12"/>
      <c r="O30" s="23"/>
      <c r="P30" s="12"/>
      <c r="Q30" s="23"/>
      <c r="R30" s="12"/>
      <c r="S30" s="57"/>
      <c r="T30" s="57"/>
      <c r="U30" s="57"/>
      <c r="V30" s="57"/>
      <c r="W30" s="57"/>
      <c r="X30" s="12"/>
      <c r="Y30" s="57"/>
      <c r="Z30" s="57"/>
      <c r="AA30" s="57"/>
      <c r="AB30" s="57"/>
      <c r="AC30" s="57"/>
      <c r="AD30" s="12"/>
      <c r="AE30" s="57"/>
      <c r="AF30" s="57"/>
      <c r="AG30" s="57"/>
      <c r="AH30" s="57"/>
      <c r="AI30" s="57"/>
      <c r="AJ30" s="12"/>
      <c r="AK30" s="23"/>
      <c r="AL30" s="12"/>
      <c r="AM30" s="23"/>
      <c r="AN30" s="12"/>
      <c r="AO30" s="23"/>
      <c r="AP30" s="12"/>
      <c r="AQ30" s="23"/>
      <c r="AR30" s="12"/>
      <c r="AS30" s="23"/>
      <c r="AT30" s="12"/>
      <c r="AU30" s="23"/>
      <c r="AV30" s="12"/>
      <c r="AW30" s="57"/>
      <c r="AX30" s="57"/>
      <c r="AY30" s="12"/>
      <c r="AZ30" s="57"/>
      <c r="BA30" s="12"/>
      <c r="BB30" s="57"/>
      <c r="BC30" s="12"/>
      <c r="BD30" s="23">
        <v>100</v>
      </c>
      <c r="BE30" s="12">
        <v>100</v>
      </c>
      <c r="BF30" s="18">
        <v>130140</v>
      </c>
      <c r="BG30" s="12">
        <v>57541</v>
      </c>
      <c r="BH30" s="57">
        <v>1</v>
      </c>
      <c r="BI30" s="12">
        <v>8.9</v>
      </c>
      <c r="BJ30" s="60"/>
    </row>
    <row r="31" spans="1:66" x14ac:dyDescent="0.25">
      <c r="A31" s="57" t="s">
        <v>43</v>
      </c>
      <c r="B31" s="57">
        <f>SUM(B6:B30)</f>
        <v>3024</v>
      </c>
      <c r="C31" s="57">
        <f>SUM(C6:C30)</f>
        <v>893</v>
      </c>
      <c r="D31" s="57">
        <f t="shared" ref="D31:BI31" si="16">SUM(D6:D30)</f>
        <v>89300</v>
      </c>
      <c r="E31" s="57">
        <f t="shared" si="16"/>
        <v>0</v>
      </c>
      <c r="F31" s="57"/>
      <c r="G31" s="57">
        <f>SUM(G12:G30)</f>
        <v>248</v>
      </c>
      <c r="H31" s="12">
        <f t="shared" si="16"/>
        <v>214</v>
      </c>
      <c r="I31" s="12">
        <f t="shared" si="16"/>
        <v>0</v>
      </c>
      <c r="J31" s="12">
        <f t="shared" si="16"/>
        <v>0</v>
      </c>
      <c r="K31" s="12">
        <f t="shared" si="16"/>
        <v>0</v>
      </c>
      <c r="L31" s="12">
        <f t="shared" si="16"/>
        <v>0</v>
      </c>
      <c r="M31" s="57">
        <f>SUM(M12:M30)</f>
        <v>645</v>
      </c>
      <c r="N31" s="12">
        <f t="shared" si="16"/>
        <v>701</v>
      </c>
      <c r="O31" s="23">
        <f>SUM(O12:O30)</f>
        <v>24800</v>
      </c>
      <c r="P31" s="12">
        <f t="shared" si="16"/>
        <v>15209</v>
      </c>
      <c r="Q31" s="23">
        <f>SUM(Q6:Q30)</f>
        <v>64500</v>
      </c>
      <c r="R31" s="12">
        <f t="shared" si="16"/>
        <v>49535</v>
      </c>
      <c r="S31" s="12">
        <f t="shared" si="16"/>
        <v>0</v>
      </c>
      <c r="T31" s="12">
        <f t="shared" si="16"/>
        <v>0</v>
      </c>
      <c r="U31" s="12">
        <f t="shared" si="16"/>
        <v>0</v>
      </c>
      <c r="V31" s="12">
        <f t="shared" si="16"/>
        <v>0</v>
      </c>
      <c r="W31" s="23">
        <f>SUM(W6:W30)</f>
        <v>9</v>
      </c>
      <c r="X31" s="55">
        <f>SUM(X6:X30)</f>
        <v>11</v>
      </c>
      <c r="Y31" s="12">
        <f t="shared" si="16"/>
        <v>0</v>
      </c>
      <c r="Z31" s="12">
        <f t="shared" si="16"/>
        <v>0</v>
      </c>
      <c r="AA31" s="12">
        <f t="shared" si="16"/>
        <v>0</v>
      </c>
      <c r="AB31" s="12">
        <f t="shared" si="16"/>
        <v>0</v>
      </c>
      <c r="AC31" s="23">
        <f>SUM(AC6:AC30)</f>
        <v>8</v>
      </c>
      <c r="AD31" s="12">
        <f>SUM(AD6:AD30)</f>
        <v>10</v>
      </c>
      <c r="AE31" s="12">
        <f t="shared" si="16"/>
        <v>0</v>
      </c>
      <c r="AF31" s="12">
        <f t="shared" si="16"/>
        <v>0</v>
      </c>
      <c r="AG31" s="12">
        <f t="shared" si="16"/>
        <v>0</v>
      </c>
      <c r="AH31" s="12">
        <f t="shared" si="16"/>
        <v>0</v>
      </c>
      <c r="AI31" s="23">
        <f>SUM(AI6:AI30)</f>
        <v>876</v>
      </c>
      <c r="AJ31" s="12">
        <f>SUM(AJ6:AJ30)</f>
        <v>894</v>
      </c>
      <c r="AK31" s="23">
        <f t="shared" ref="AK31:AP31" si="17">SUM(AK6:AK30)</f>
        <v>900</v>
      </c>
      <c r="AL31" s="12">
        <f t="shared" si="17"/>
        <v>577</v>
      </c>
      <c r="AM31" s="23">
        <f t="shared" si="17"/>
        <v>800</v>
      </c>
      <c r="AN31" s="12">
        <f t="shared" si="17"/>
        <v>767</v>
      </c>
      <c r="AO31" s="23">
        <f t="shared" si="17"/>
        <v>87600</v>
      </c>
      <c r="AP31" s="12">
        <f t="shared" si="17"/>
        <v>63400</v>
      </c>
      <c r="AQ31" s="23">
        <f t="shared" si="16"/>
        <v>9600</v>
      </c>
      <c r="AR31" s="12">
        <f t="shared" si="16"/>
        <v>6056</v>
      </c>
      <c r="AS31" s="23">
        <f t="shared" si="16"/>
        <v>8000</v>
      </c>
      <c r="AT31" s="12">
        <f t="shared" si="16"/>
        <v>7768</v>
      </c>
      <c r="AU31" s="23">
        <f t="shared" si="16"/>
        <v>927000</v>
      </c>
      <c r="AV31" s="12">
        <f t="shared" si="16"/>
        <v>617538</v>
      </c>
      <c r="AW31" s="12">
        <f t="shared" si="16"/>
        <v>0</v>
      </c>
      <c r="AX31" s="23">
        <f t="shared" si="16"/>
        <v>885</v>
      </c>
      <c r="AY31" s="55">
        <f t="shared" si="16"/>
        <v>872</v>
      </c>
      <c r="AZ31" s="23">
        <f t="shared" si="16"/>
        <v>983</v>
      </c>
      <c r="BA31" s="55">
        <f t="shared" si="16"/>
        <v>976</v>
      </c>
      <c r="BB31" s="23">
        <f t="shared" si="16"/>
        <v>160</v>
      </c>
      <c r="BC31" s="55">
        <f t="shared" si="16"/>
        <v>156</v>
      </c>
      <c r="BD31" s="56">
        <f>SUM(BD6:BD30)</f>
        <v>100</v>
      </c>
      <c r="BE31" s="12">
        <f t="shared" si="16"/>
        <v>100</v>
      </c>
      <c r="BF31" s="23">
        <f t="shared" si="16"/>
        <v>130140</v>
      </c>
      <c r="BG31" s="12">
        <f t="shared" si="16"/>
        <v>57541</v>
      </c>
      <c r="BH31" s="23">
        <f t="shared" si="16"/>
        <v>1</v>
      </c>
      <c r="BI31" s="12">
        <f t="shared" si="16"/>
        <v>8.9</v>
      </c>
      <c r="BJ31" s="66">
        <f>SUM(BJ6:BJ20)</f>
        <v>2004</v>
      </c>
      <c r="BL31" s="68">
        <f>SUM(BL12:BL30)</f>
        <v>915</v>
      </c>
    </row>
    <row r="32" spans="1:66" x14ac:dyDescent="0.25">
      <c r="O32" s="60"/>
    </row>
  </sheetData>
  <mergeCells count="32">
    <mergeCell ref="A2:A5"/>
    <mergeCell ref="G2:R2"/>
    <mergeCell ref="W2:AV2"/>
    <mergeCell ref="AX2:AY2"/>
    <mergeCell ref="AZ2:BA2"/>
    <mergeCell ref="AM4:AN4"/>
    <mergeCell ref="AO4:AP4"/>
    <mergeCell ref="AQ4:AR4"/>
    <mergeCell ref="AS4:AT4"/>
    <mergeCell ref="M4:N4"/>
    <mergeCell ref="O4:P4"/>
    <mergeCell ref="Q4:R4"/>
    <mergeCell ref="S4:X4"/>
    <mergeCell ref="Y4:AD4"/>
    <mergeCell ref="AE4:AJ4"/>
    <mergeCell ref="AK4:AL4"/>
    <mergeCell ref="BD2:BI2"/>
    <mergeCell ref="G3:N3"/>
    <mergeCell ref="O3:R3"/>
    <mergeCell ref="W3:AJ3"/>
    <mergeCell ref="AK3:AP3"/>
    <mergeCell ref="AQ3:AV3"/>
    <mergeCell ref="AX3:AY3"/>
    <mergeCell ref="AZ3:BA3"/>
    <mergeCell ref="BB3:BC3"/>
    <mergeCell ref="BD3:BE4"/>
    <mergeCell ref="BB2:BC2"/>
    <mergeCell ref="AU4:AV4"/>
    <mergeCell ref="AX4:BC4"/>
    <mergeCell ref="BF3:BG4"/>
    <mergeCell ref="BH3:BI4"/>
    <mergeCell ref="G4:H4"/>
  </mergeCells>
  <pageMargins left="0.25" right="0.25" top="0.75" bottom="0.75" header="0.3" footer="0.3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35"/>
  <sheetViews>
    <sheetView workbookViewId="0">
      <selection activeCell="A15" sqref="A15:XFD15"/>
    </sheetView>
  </sheetViews>
  <sheetFormatPr defaultRowHeight="15" x14ac:dyDescent="0.25"/>
  <cols>
    <col min="1" max="1" width="19.42578125" customWidth="1"/>
    <col min="2" max="2" width="0.140625" customWidth="1"/>
    <col min="3" max="3" width="8.140625" hidden="1" customWidth="1"/>
    <col min="4" max="4" width="9" hidden="1" customWidth="1"/>
    <col min="5" max="5" width="8.140625" hidden="1" customWidth="1"/>
    <col min="6" max="6" width="4.140625" hidden="1" customWidth="1"/>
    <col min="7" max="7" width="5.42578125" customWidth="1"/>
    <col min="8" max="8" width="5.140625" customWidth="1"/>
    <col min="9" max="9" width="4.85546875" hidden="1" customWidth="1"/>
    <col min="10" max="10" width="4.140625" hidden="1" customWidth="1"/>
    <col min="11" max="11" width="5.28515625" hidden="1" customWidth="1"/>
    <col min="12" max="12" width="12.7109375" hidden="1" customWidth="1"/>
    <col min="13" max="13" width="5.42578125" customWidth="1"/>
    <col min="14" max="14" width="5" customWidth="1"/>
    <col min="15" max="15" width="6.85546875" customWidth="1"/>
    <col min="16" max="16" width="7" customWidth="1"/>
    <col min="17" max="17" width="7.42578125" customWidth="1"/>
    <col min="18" max="18" width="6.85546875" customWidth="1"/>
    <col min="19" max="22" width="3.28515625" hidden="1" customWidth="1"/>
    <col min="23" max="23" width="5.28515625" customWidth="1"/>
    <col min="24" max="24" width="5.5703125" customWidth="1"/>
    <col min="25" max="28" width="3.28515625" hidden="1" customWidth="1"/>
    <col min="29" max="29" width="5.28515625" customWidth="1"/>
    <col min="30" max="30" width="5.7109375" customWidth="1"/>
    <col min="31" max="33" width="4.7109375" hidden="1" customWidth="1"/>
    <col min="34" max="34" width="1.7109375" hidden="1" customWidth="1"/>
    <col min="35" max="35" width="5.5703125" customWidth="1"/>
    <col min="36" max="36" width="6.28515625" customWidth="1"/>
    <col min="37" max="37" width="5.85546875" customWidth="1"/>
    <col min="38" max="40" width="6" customWidth="1"/>
    <col min="41" max="41" width="8.28515625" customWidth="1"/>
    <col min="42" max="42" width="7.140625" customWidth="1"/>
    <col min="43" max="43" width="5.85546875" customWidth="1"/>
    <col min="44" max="46" width="6" customWidth="1"/>
    <col min="47" max="47" width="8.28515625" customWidth="1"/>
    <col min="48" max="48" width="7.140625" customWidth="1"/>
    <col min="49" max="49" width="0.140625" customWidth="1"/>
    <col min="50" max="55" width="8.85546875" customWidth="1"/>
    <col min="56" max="56" width="7.28515625" customWidth="1"/>
    <col min="57" max="62" width="7.7109375" customWidth="1"/>
  </cols>
  <sheetData>
    <row r="1" spans="1:66" s="47" customFormat="1" x14ac:dyDescent="0.25">
      <c r="A1" s="47" t="s">
        <v>78</v>
      </c>
    </row>
    <row r="2" spans="1:66" s="47" customFormat="1" ht="32.25" customHeight="1" x14ac:dyDescent="0.25">
      <c r="A2" s="254" t="s">
        <v>0</v>
      </c>
      <c r="B2" s="48"/>
      <c r="C2" s="48"/>
      <c r="D2" s="48"/>
      <c r="E2" s="48"/>
      <c r="F2" s="48"/>
      <c r="G2" s="255" t="s">
        <v>55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70"/>
      <c r="T2" s="70"/>
      <c r="U2" s="70"/>
      <c r="V2" s="70"/>
      <c r="W2" s="254" t="s">
        <v>56</v>
      </c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48"/>
      <c r="AX2" s="239" t="s">
        <v>72</v>
      </c>
      <c r="AY2" s="239"/>
      <c r="AZ2" s="239" t="s">
        <v>72</v>
      </c>
      <c r="BA2" s="239"/>
      <c r="BB2" s="239" t="s">
        <v>72</v>
      </c>
      <c r="BC2" s="239"/>
      <c r="BD2" s="251" t="s">
        <v>57</v>
      </c>
      <c r="BE2" s="252"/>
      <c r="BF2" s="252"/>
      <c r="BG2" s="252"/>
      <c r="BH2" s="252"/>
      <c r="BI2" s="253"/>
      <c r="BJ2" s="63"/>
    </row>
    <row r="3" spans="1:66" s="47" customFormat="1" ht="25.5" customHeight="1" x14ac:dyDescent="0.25">
      <c r="A3" s="254"/>
      <c r="B3" s="48"/>
      <c r="C3" s="48"/>
      <c r="D3" s="48"/>
      <c r="E3" s="48"/>
      <c r="F3" s="48"/>
      <c r="G3" s="246" t="s">
        <v>58</v>
      </c>
      <c r="H3" s="247"/>
      <c r="I3" s="247"/>
      <c r="J3" s="247"/>
      <c r="K3" s="247"/>
      <c r="L3" s="247"/>
      <c r="M3" s="247"/>
      <c r="N3" s="247"/>
      <c r="O3" s="246" t="s">
        <v>59</v>
      </c>
      <c r="P3" s="247"/>
      <c r="Q3" s="247"/>
      <c r="R3" s="247"/>
      <c r="S3" s="48"/>
      <c r="T3" s="48"/>
      <c r="U3" s="48"/>
      <c r="V3" s="48"/>
      <c r="W3" s="246" t="s">
        <v>58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 t="s">
        <v>59</v>
      </c>
      <c r="AL3" s="249"/>
      <c r="AM3" s="249"/>
      <c r="AN3" s="249"/>
      <c r="AO3" s="249"/>
      <c r="AP3" s="250"/>
      <c r="AQ3" s="246" t="s">
        <v>71</v>
      </c>
      <c r="AR3" s="247"/>
      <c r="AS3" s="247"/>
      <c r="AT3" s="247"/>
      <c r="AU3" s="247"/>
      <c r="AV3" s="247"/>
      <c r="AW3" s="48"/>
      <c r="AX3" s="243" t="s">
        <v>73</v>
      </c>
      <c r="AY3" s="244"/>
      <c r="AZ3" s="243" t="s">
        <v>74</v>
      </c>
      <c r="BA3" s="244"/>
      <c r="BB3" s="243" t="s">
        <v>75</v>
      </c>
      <c r="BC3" s="244"/>
      <c r="BD3" s="239" t="s">
        <v>61</v>
      </c>
      <c r="BE3" s="239"/>
      <c r="BF3" s="239" t="s">
        <v>16</v>
      </c>
      <c r="BG3" s="239"/>
      <c r="BH3" s="239" t="s">
        <v>62</v>
      </c>
      <c r="BI3" s="239"/>
      <c r="BJ3" s="64"/>
    </row>
    <row r="4" spans="1:66" s="47" customFormat="1" ht="15" customHeight="1" x14ac:dyDescent="0.25">
      <c r="A4" s="254"/>
      <c r="B4" s="48"/>
      <c r="C4" s="48"/>
      <c r="D4" s="48"/>
      <c r="E4" s="48"/>
      <c r="F4" s="48"/>
      <c r="G4" s="245" t="s">
        <v>63</v>
      </c>
      <c r="H4" s="245"/>
      <c r="I4" s="50"/>
      <c r="J4" s="50"/>
      <c r="K4" s="50"/>
      <c r="L4" s="50"/>
      <c r="M4" s="245" t="s">
        <v>64</v>
      </c>
      <c r="N4" s="245"/>
      <c r="O4" s="245" t="s">
        <v>63</v>
      </c>
      <c r="P4" s="245"/>
      <c r="Q4" s="245" t="s">
        <v>64</v>
      </c>
      <c r="R4" s="245"/>
      <c r="S4" s="245" t="s">
        <v>65</v>
      </c>
      <c r="T4" s="245"/>
      <c r="U4" s="245"/>
      <c r="V4" s="245"/>
      <c r="W4" s="245"/>
      <c r="X4" s="245"/>
      <c r="Y4" s="245" t="s">
        <v>66</v>
      </c>
      <c r="Z4" s="245"/>
      <c r="AA4" s="245"/>
      <c r="AB4" s="245"/>
      <c r="AC4" s="245"/>
      <c r="AD4" s="245"/>
      <c r="AE4" s="245" t="s">
        <v>67</v>
      </c>
      <c r="AF4" s="245"/>
      <c r="AG4" s="245"/>
      <c r="AH4" s="245"/>
      <c r="AI4" s="245"/>
      <c r="AJ4" s="245"/>
      <c r="AK4" s="246" t="s">
        <v>65</v>
      </c>
      <c r="AL4" s="246"/>
      <c r="AM4" s="245" t="s">
        <v>66</v>
      </c>
      <c r="AN4" s="245"/>
      <c r="AO4" s="245" t="s">
        <v>67</v>
      </c>
      <c r="AP4" s="245"/>
      <c r="AQ4" s="246" t="s">
        <v>65</v>
      </c>
      <c r="AR4" s="246"/>
      <c r="AS4" s="245" t="s">
        <v>66</v>
      </c>
      <c r="AT4" s="245"/>
      <c r="AU4" s="245" t="s">
        <v>67</v>
      </c>
      <c r="AV4" s="245"/>
      <c r="AW4" s="48"/>
      <c r="AX4" s="240" t="s">
        <v>60</v>
      </c>
      <c r="AY4" s="241"/>
      <c r="AZ4" s="241"/>
      <c r="BA4" s="241"/>
      <c r="BB4" s="241"/>
      <c r="BC4" s="242"/>
      <c r="BD4" s="239"/>
      <c r="BE4" s="239"/>
      <c r="BF4" s="239"/>
      <c r="BG4" s="239"/>
      <c r="BH4" s="239"/>
      <c r="BI4" s="239"/>
      <c r="BJ4" s="64"/>
    </row>
    <row r="5" spans="1:66" s="47" customFormat="1" ht="15" customHeight="1" x14ac:dyDescent="0.25">
      <c r="A5" s="254"/>
      <c r="B5" s="69" t="s">
        <v>68</v>
      </c>
      <c r="C5" s="69" t="s">
        <v>1</v>
      </c>
      <c r="D5" s="69" t="s">
        <v>2</v>
      </c>
      <c r="E5" s="69"/>
      <c r="F5" s="69"/>
      <c r="G5" s="69" t="s">
        <v>69</v>
      </c>
      <c r="H5" s="69" t="s">
        <v>70</v>
      </c>
      <c r="I5" s="50" t="s">
        <v>64</v>
      </c>
      <c r="J5" s="50"/>
      <c r="K5" s="50"/>
      <c r="L5" s="50"/>
      <c r="M5" s="50" t="s">
        <v>69</v>
      </c>
      <c r="N5" s="50" t="s">
        <v>70</v>
      </c>
      <c r="O5" s="69" t="s">
        <v>69</v>
      </c>
      <c r="P5" s="69" t="s">
        <v>70</v>
      </c>
      <c r="Q5" s="69" t="s">
        <v>69</v>
      </c>
      <c r="R5" s="69" t="s">
        <v>70</v>
      </c>
      <c r="S5" s="48"/>
      <c r="T5" s="48"/>
      <c r="U5" s="48"/>
      <c r="V5" s="48"/>
      <c r="W5" s="69" t="s">
        <v>69</v>
      </c>
      <c r="X5" s="69" t="s">
        <v>70</v>
      </c>
      <c r="Y5" s="69" t="s">
        <v>69</v>
      </c>
      <c r="Z5" s="69" t="s">
        <v>70</v>
      </c>
      <c r="AA5" s="69" t="s">
        <v>69</v>
      </c>
      <c r="AB5" s="69" t="s">
        <v>70</v>
      </c>
      <c r="AC5" s="69" t="s">
        <v>69</v>
      </c>
      <c r="AD5" s="69" t="s">
        <v>70</v>
      </c>
      <c r="AE5" s="69" t="s">
        <v>69</v>
      </c>
      <c r="AF5" s="69" t="s">
        <v>70</v>
      </c>
      <c r="AG5" s="69" t="s">
        <v>69</v>
      </c>
      <c r="AH5" s="69" t="s">
        <v>70</v>
      </c>
      <c r="AI5" s="69" t="s">
        <v>69</v>
      </c>
      <c r="AJ5" s="69" t="s">
        <v>70</v>
      </c>
      <c r="AK5" s="69" t="s">
        <v>69</v>
      </c>
      <c r="AL5" s="69" t="s">
        <v>70</v>
      </c>
      <c r="AM5" s="69" t="s">
        <v>69</v>
      </c>
      <c r="AN5" s="69" t="s">
        <v>70</v>
      </c>
      <c r="AO5" s="69" t="s">
        <v>69</v>
      </c>
      <c r="AP5" s="69" t="s">
        <v>70</v>
      </c>
      <c r="AQ5" s="69" t="s">
        <v>69</v>
      </c>
      <c r="AR5" s="69" t="s">
        <v>70</v>
      </c>
      <c r="AS5" s="69" t="s">
        <v>69</v>
      </c>
      <c r="AT5" s="69" t="s">
        <v>70</v>
      </c>
      <c r="AU5" s="69" t="s">
        <v>69</v>
      </c>
      <c r="AV5" s="69" t="s">
        <v>70</v>
      </c>
      <c r="AW5" s="50"/>
      <c r="AX5" s="69" t="s">
        <v>69</v>
      </c>
      <c r="AY5" s="69" t="s">
        <v>70</v>
      </c>
      <c r="AZ5" s="69" t="s">
        <v>69</v>
      </c>
      <c r="BA5" s="69" t="s">
        <v>70</v>
      </c>
      <c r="BB5" s="69" t="s">
        <v>69</v>
      </c>
      <c r="BC5" s="69" t="s">
        <v>70</v>
      </c>
      <c r="BD5" s="69" t="s">
        <v>69</v>
      </c>
      <c r="BE5" s="69" t="s">
        <v>70</v>
      </c>
      <c r="BF5" s="69" t="s">
        <v>69</v>
      </c>
      <c r="BG5" s="69" t="s">
        <v>70</v>
      </c>
      <c r="BH5" s="69" t="s">
        <v>69</v>
      </c>
      <c r="BI5" s="69" t="s">
        <v>70</v>
      </c>
      <c r="BJ5" s="65"/>
    </row>
    <row r="6" spans="1:66" x14ac:dyDescent="0.25">
      <c r="A6" s="26" t="s">
        <v>18</v>
      </c>
      <c r="B6" s="52"/>
      <c r="C6" s="52"/>
      <c r="D6" s="52"/>
      <c r="E6" s="52"/>
      <c r="F6" s="52"/>
      <c r="G6" s="52"/>
      <c r="H6" s="53"/>
      <c r="I6" s="52"/>
      <c r="J6" s="52"/>
      <c r="K6" s="52"/>
      <c r="L6" s="52"/>
      <c r="M6" s="52"/>
      <c r="N6" s="53"/>
      <c r="O6" s="54"/>
      <c r="P6" s="53"/>
      <c r="Q6" s="54"/>
      <c r="R6" s="53"/>
      <c r="S6" s="52"/>
      <c r="T6" s="52"/>
      <c r="U6" s="52"/>
      <c r="V6" s="52"/>
      <c r="W6" s="52"/>
      <c r="X6" s="53"/>
      <c r="Y6" s="52"/>
      <c r="Z6" s="52"/>
      <c r="AA6" s="52"/>
      <c r="AB6" s="52"/>
      <c r="AC6" s="52"/>
      <c r="AD6" s="53"/>
      <c r="AE6" s="52"/>
      <c r="AF6" s="52"/>
      <c r="AG6" s="52"/>
      <c r="AH6" s="52"/>
      <c r="AI6" s="52"/>
      <c r="AJ6" s="53"/>
      <c r="AK6" s="54"/>
      <c r="AL6" s="53"/>
      <c r="AM6" s="54"/>
      <c r="AN6" s="53"/>
      <c r="AO6" s="54"/>
      <c r="AP6" s="53"/>
      <c r="AQ6" s="54"/>
      <c r="AR6" s="53"/>
      <c r="AS6" s="54"/>
      <c r="AT6" s="53"/>
      <c r="AU6" s="54"/>
      <c r="AV6" s="53"/>
      <c r="AW6" s="52"/>
      <c r="AX6" s="16">
        <v>43</v>
      </c>
      <c r="AY6" s="61">
        <v>39</v>
      </c>
      <c r="AZ6" s="16">
        <v>55</v>
      </c>
      <c r="BA6" s="53">
        <v>57</v>
      </c>
      <c r="BB6" s="16">
        <v>8</v>
      </c>
      <c r="BC6" s="55">
        <v>5</v>
      </c>
      <c r="BD6" s="56"/>
      <c r="BE6" s="12"/>
      <c r="BF6" s="23"/>
      <c r="BG6" s="12"/>
      <c r="BH6" s="23"/>
      <c r="BI6" s="12"/>
      <c r="BJ6" s="66">
        <f>SUM(AY6,BA6,BC6)</f>
        <v>101</v>
      </c>
    </row>
    <row r="7" spans="1:66" x14ac:dyDescent="0.25">
      <c r="A7" s="26" t="s">
        <v>19</v>
      </c>
      <c r="B7" s="57"/>
      <c r="C7" s="57"/>
      <c r="D7" s="57"/>
      <c r="E7" s="57"/>
      <c r="F7" s="57"/>
      <c r="G7" s="57"/>
      <c r="H7" s="12"/>
      <c r="I7" s="57"/>
      <c r="J7" s="57"/>
      <c r="K7" s="57"/>
      <c r="L7" s="57"/>
      <c r="M7" s="57"/>
      <c r="N7" s="12"/>
      <c r="O7" s="23"/>
      <c r="P7" s="12"/>
      <c r="Q7" s="23"/>
      <c r="R7" s="12"/>
      <c r="S7" s="57"/>
      <c r="T7" s="57"/>
      <c r="U7" s="57"/>
      <c r="V7" s="57"/>
      <c r="W7" s="57"/>
      <c r="X7" s="12"/>
      <c r="Y7" s="57"/>
      <c r="Z7" s="57"/>
      <c r="AA7" s="57"/>
      <c r="AB7" s="57"/>
      <c r="AC7" s="57"/>
      <c r="AD7" s="12"/>
      <c r="AE7" s="57"/>
      <c r="AF7" s="57"/>
      <c r="AG7" s="57"/>
      <c r="AH7" s="57"/>
      <c r="AI7" s="57"/>
      <c r="AJ7" s="12"/>
      <c r="AK7" s="23"/>
      <c r="AL7" s="12"/>
      <c r="AM7" s="23"/>
      <c r="AN7" s="12"/>
      <c r="AO7" s="23"/>
      <c r="AP7" s="12"/>
      <c r="AQ7" s="23"/>
      <c r="AR7" s="12"/>
      <c r="AS7" s="23"/>
      <c r="AT7" s="12"/>
      <c r="AU7" s="23"/>
      <c r="AV7" s="12"/>
      <c r="AW7" s="57"/>
      <c r="AX7" s="16">
        <v>42</v>
      </c>
      <c r="AY7" s="13">
        <v>48</v>
      </c>
      <c r="AZ7" s="16">
        <v>50</v>
      </c>
      <c r="BA7" s="12">
        <v>48</v>
      </c>
      <c r="BB7" s="16">
        <v>6</v>
      </c>
      <c r="BC7" s="55">
        <v>3</v>
      </c>
      <c r="BD7" s="56"/>
      <c r="BE7" s="12"/>
      <c r="BF7" s="23"/>
      <c r="BG7" s="12"/>
      <c r="BH7" s="23"/>
      <c r="BI7" s="12"/>
      <c r="BJ7" s="66">
        <f t="shared" ref="BJ7:BJ20" si="0">SUM(AY7,BA7,BC7)</f>
        <v>99</v>
      </c>
    </row>
    <row r="8" spans="1:66" x14ac:dyDescent="0.25">
      <c r="A8" s="26" t="s">
        <v>20</v>
      </c>
      <c r="B8" s="57"/>
      <c r="C8" s="57"/>
      <c r="D8" s="57"/>
      <c r="E8" s="57"/>
      <c r="F8" s="57"/>
      <c r="G8" s="57"/>
      <c r="H8" s="12"/>
      <c r="I8" s="57"/>
      <c r="J8" s="57"/>
      <c r="K8" s="57"/>
      <c r="L8" s="57"/>
      <c r="M8" s="57"/>
      <c r="N8" s="12"/>
      <c r="O8" s="23"/>
      <c r="P8" s="12"/>
      <c r="Q8" s="23"/>
      <c r="R8" s="12"/>
      <c r="S8" s="57"/>
      <c r="T8" s="57"/>
      <c r="U8" s="57"/>
      <c r="V8" s="57"/>
      <c r="W8" s="57"/>
      <c r="X8" s="12"/>
      <c r="Y8" s="57"/>
      <c r="Z8" s="57"/>
      <c r="AA8" s="57"/>
      <c r="AB8" s="57"/>
      <c r="AC8" s="57"/>
      <c r="AD8" s="12"/>
      <c r="AE8" s="57"/>
      <c r="AF8" s="57"/>
      <c r="AG8" s="57"/>
      <c r="AH8" s="57"/>
      <c r="AI8" s="57"/>
      <c r="AJ8" s="12"/>
      <c r="AK8" s="23"/>
      <c r="AL8" s="12"/>
      <c r="AM8" s="23"/>
      <c r="AN8" s="12"/>
      <c r="AO8" s="23"/>
      <c r="AP8" s="12"/>
      <c r="AQ8" s="23"/>
      <c r="AR8" s="12"/>
      <c r="AS8" s="23"/>
      <c r="AT8" s="12"/>
      <c r="AU8" s="23"/>
      <c r="AV8" s="12"/>
      <c r="AW8" s="57"/>
      <c r="AX8" s="16">
        <v>29</v>
      </c>
      <c r="AY8" s="13">
        <v>26</v>
      </c>
      <c r="AZ8" s="16">
        <v>25</v>
      </c>
      <c r="BA8" s="12">
        <v>25</v>
      </c>
      <c r="BB8" s="16">
        <v>2</v>
      </c>
      <c r="BC8" s="55">
        <v>4</v>
      </c>
      <c r="BD8" s="56"/>
      <c r="BE8" s="12"/>
      <c r="BF8" s="23"/>
      <c r="BG8" s="12"/>
      <c r="BH8" s="23"/>
      <c r="BI8" s="12"/>
      <c r="BJ8" s="66">
        <f t="shared" si="0"/>
        <v>55</v>
      </c>
    </row>
    <row r="9" spans="1:66" x14ac:dyDescent="0.25">
      <c r="A9" s="26" t="s">
        <v>21</v>
      </c>
      <c r="B9" s="57"/>
      <c r="C9" s="57"/>
      <c r="D9" s="57"/>
      <c r="E9" s="57"/>
      <c r="F9" s="57"/>
      <c r="G9" s="57"/>
      <c r="H9" s="12"/>
      <c r="I9" s="57"/>
      <c r="J9" s="57"/>
      <c r="K9" s="57"/>
      <c r="L9" s="57"/>
      <c r="M9" s="57"/>
      <c r="N9" s="12"/>
      <c r="O9" s="23"/>
      <c r="P9" s="12"/>
      <c r="Q9" s="23"/>
      <c r="R9" s="12"/>
      <c r="S9" s="57"/>
      <c r="T9" s="57"/>
      <c r="U9" s="57"/>
      <c r="V9" s="57"/>
      <c r="W9" s="57"/>
      <c r="X9" s="12"/>
      <c r="Y9" s="57"/>
      <c r="Z9" s="57"/>
      <c r="AA9" s="57"/>
      <c r="AB9" s="57"/>
      <c r="AC9" s="57"/>
      <c r="AD9" s="12"/>
      <c r="AE9" s="57"/>
      <c r="AF9" s="57"/>
      <c r="AG9" s="57"/>
      <c r="AH9" s="57"/>
      <c r="AI9" s="57"/>
      <c r="AJ9" s="12"/>
      <c r="AK9" s="23"/>
      <c r="AL9" s="12"/>
      <c r="AM9" s="23"/>
      <c r="AN9" s="12"/>
      <c r="AO9" s="23"/>
      <c r="AP9" s="12"/>
      <c r="AQ9" s="23"/>
      <c r="AR9" s="12"/>
      <c r="AS9" s="23"/>
      <c r="AT9" s="12"/>
      <c r="AU9" s="23"/>
      <c r="AV9" s="12"/>
      <c r="AW9" s="57"/>
      <c r="AX9" s="16">
        <v>337</v>
      </c>
      <c r="AY9" s="13">
        <v>333</v>
      </c>
      <c r="AZ9" s="16">
        <v>402</v>
      </c>
      <c r="BA9" s="12">
        <v>387</v>
      </c>
      <c r="BB9" s="16">
        <v>47</v>
      </c>
      <c r="BC9" s="55">
        <v>68</v>
      </c>
      <c r="BD9" s="56"/>
      <c r="BE9" s="12"/>
      <c r="BF9" s="23"/>
      <c r="BG9" s="12"/>
      <c r="BH9" s="23"/>
      <c r="BI9" s="12"/>
      <c r="BJ9" s="66">
        <f t="shared" si="0"/>
        <v>788</v>
      </c>
    </row>
    <row r="10" spans="1:66" x14ac:dyDescent="0.25">
      <c r="A10" s="26" t="s">
        <v>22</v>
      </c>
      <c r="B10" s="57"/>
      <c r="C10" s="57"/>
      <c r="D10" s="57"/>
      <c r="E10" s="57"/>
      <c r="F10" s="57"/>
      <c r="G10" s="57"/>
      <c r="H10" s="12"/>
      <c r="I10" s="57"/>
      <c r="J10" s="57"/>
      <c r="K10" s="57"/>
      <c r="L10" s="57"/>
      <c r="M10" s="57"/>
      <c r="N10" s="12"/>
      <c r="O10" s="23"/>
      <c r="P10" s="12"/>
      <c r="Q10" s="23"/>
      <c r="R10" s="12"/>
      <c r="S10" s="57"/>
      <c r="T10" s="57"/>
      <c r="U10" s="57"/>
      <c r="V10" s="57"/>
      <c r="W10" s="57"/>
      <c r="X10" s="12"/>
      <c r="Y10" s="57"/>
      <c r="Z10" s="57"/>
      <c r="AA10" s="57"/>
      <c r="AB10" s="57"/>
      <c r="AC10" s="57"/>
      <c r="AD10" s="12"/>
      <c r="AE10" s="57"/>
      <c r="AF10" s="57"/>
      <c r="AG10" s="57"/>
      <c r="AH10" s="57"/>
      <c r="AI10" s="57"/>
      <c r="AJ10" s="12"/>
      <c r="AK10" s="23"/>
      <c r="AL10" s="12"/>
      <c r="AM10" s="23"/>
      <c r="AN10" s="12"/>
      <c r="AO10" s="23"/>
      <c r="AP10" s="12"/>
      <c r="AQ10" s="23"/>
      <c r="AR10" s="12"/>
      <c r="AS10" s="23"/>
      <c r="AT10" s="12"/>
      <c r="AU10" s="23"/>
      <c r="AV10" s="12"/>
      <c r="AW10" s="57"/>
      <c r="AX10" s="16">
        <v>30</v>
      </c>
      <c r="AY10" s="13">
        <v>26</v>
      </c>
      <c r="AZ10" s="16">
        <v>41</v>
      </c>
      <c r="BA10" s="12">
        <v>42</v>
      </c>
      <c r="BB10" s="16">
        <v>6</v>
      </c>
      <c r="BC10" s="55">
        <v>3</v>
      </c>
      <c r="BD10" s="56"/>
      <c r="BE10" s="12"/>
      <c r="BF10" s="23"/>
      <c r="BG10" s="12"/>
      <c r="BH10" s="23"/>
      <c r="BI10" s="12"/>
      <c r="BJ10" s="66">
        <f t="shared" si="0"/>
        <v>71</v>
      </c>
    </row>
    <row r="11" spans="1:66" x14ac:dyDescent="0.25">
      <c r="A11" s="23" t="s">
        <v>23</v>
      </c>
      <c r="B11" s="57"/>
      <c r="C11" s="57"/>
      <c r="D11" s="57"/>
      <c r="E11" s="57"/>
      <c r="F11" s="57"/>
      <c r="G11" s="57"/>
      <c r="H11" s="12"/>
      <c r="I11" s="57"/>
      <c r="J11" s="57"/>
      <c r="K11" s="57"/>
      <c r="L11" s="57"/>
      <c r="M11" s="57"/>
      <c r="N11" s="12"/>
      <c r="O11" s="23"/>
      <c r="P11" s="12"/>
      <c r="Q11" s="23"/>
      <c r="R11" s="12"/>
      <c r="S11" s="57"/>
      <c r="T11" s="57"/>
      <c r="U11" s="57"/>
      <c r="V11" s="57"/>
      <c r="W11" s="57"/>
      <c r="X11" s="12"/>
      <c r="Y11" s="57"/>
      <c r="Z11" s="57"/>
      <c r="AA11" s="57"/>
      <c r="AB11" s="57"/>
      <c r="AC11" s="57"/>
      <c r="AD11" s="12"/>
      <c r="AE11" s="57"/>
      <c r="AF11" s="57"/>
      <c r="AG11" s="57"/>
      <c r="AH11" s="57"/>
      <c r="AI11" s="57"/>
      <c r="AJ11" s="12"/>
      <c r="AK11" s="23"/>
      <c r="AL11" s="12"/>
      <c r="AM11" s="23"/>
      <c r="AN11" s="12"/>
      <c r="AO11" s="23"/>
      <c r="AP11" s="12"/>
      <c r="AQ11" s="23"/>
      <c r="AR11" s="12"/>
      <c r="AS11" s="23"/>
      <c r="AT11" s="12"/>
      <c r="AU11" s="23"/>
      <c r="AV11" s="12"/>
      <c r="AW11" s="57"/>
      <c r="AX11" s="16">
        <v>43</v>
      </c>
      <c r="AY11" s="13">
        <v>39</v>
      </c>
      <c r="AZ11" s="16">
        <v>53</v>
      </c>
      <c r="BA11" s="12">
        <v>57</v>
      </c>
      <c r="BB11" s="16">
        <v>18</v>
      </c>
      <c r="BC11" s="55">
        <v>14</v>
      </c>
      <c r="BD11" s="56"/>
      <c r="BE11" s="12"/>
      <c r="BF11" s="23"/>
      <c r="BG11" s="12"/>
      <c r="BH11" s="23"/>
      <c r="BI11" s="12"/>
      <c r="BJ11" s="66">
        <f t="shared" si="0"/>
        <v>110</v>
      </c>
    </row>
    <row r="12" spans="1:66" x14ac:dyDescent="0.25">
      <c r="A12" s="23" t="s">
        <v>24</v>
      </c>
      <c r="B12" s="23">
        <v>168</v>
      </c>
      <c r="C12" s="57">
        <f>SUM(G12,M12)</f>
        <v>31</v>
      </c>
      <c r="D12" s="57">
        <f>SUM(O12,Q12)</f>
        <v>3100</v>
      </c>
      <c r="E12" s="57"/>
      <c r="F12" s="57"/>
      <c r="G12" s="18">
        <v>9</v>
      </c>
      <c r="H12" s="12">
        <v>6</v>
      </c>
      <c r="I12" s="57"/>
      <c r="J12" s="57"/>
      <c r="K12" s="57"/>
      <c r="L12" s="57"/>
      <c r="M12" s="23">
        <v>22</v>
      </c>
      <c r="N12" s="55">
        <v>21</v>
      </c>
      <c r="O12" s="23">
        <f>G12*100</f>
        <v>900</v>
      </c>
      <c r="P12" s="12">
        <v>433</v>
      </c>
      <c r="Q12" s="23">
        <f>M12*100</f>
        <v>2200</v>
      </c>
      <c r="R12" s="12">
        <v>1992</v>
      </c>
      <c r="S12" s="57"/>
      <c r="T12" s="57"/>
      <c r="U12" s="57"/>
      <c r="V12" s="57"/>
      <c r="W12" s="23">
        <v>0</v>
      </c>
      <c r="X12" s="12">
        <v>0</v>
      </c>
      <c r="Y12" s="57"/>
      <c r="Z12" s="57"/>
      <c r="AA12" s="57"/>
      <c r="AB12" s="57"/>
      <c r="AC12" s="23">
        <v>1</v>
      </c>
      <c r="AD12" s="12">
        <v>1</v>
      </c>
      <c r="AE12" s="57"/>
      <c r="AF12" s="57"/>
      <c r="AG12" s="57"/>
      <c r="AH12" s="57"/>
      <c r="AI12" s="23">
        <f>SUM(G12,M12)-W12-AC12</f>
        <v>30</v>
      </c>
      <c r="AJ12" s="55">
        <v>26</v>
      </c>
      <c r="AK12" s="56">
        <f>W12*100</f>
        <v>0</v>
      </c>
      <c r="AL12" s="12">
        <v>0</v>
      </c>
      <c r="AM12" s="23">
        <f>AC12*100</f>
        <v>100</v>
      </c>
      <c r="AN12" s="12">
        <v>128</v>
      </c>
      <c r="AO12" s="23">
        <f>AI12*100</f>
        <v>3000</v>
      </c>
      <c r="AP12" s="12">
        <v>2297</v>
      </c>
      <c r="AQ12" s="56">
        <f>AK12*10</f>
        <v>0</v>
      </c>
      <c r="AR12" s="12">
        <v>0</v>
      </c>
      <c r="AS12" s="23">
        <f>AM12*10</f>
        <v>1000</v>
      </c>
      <c r="AT12" s="12">
        <v>1280</v>
      </c>
      <c r="AU12" s="23">
        <f>AO12*10</f>
        <v>30000</v>
      </c>
      <c r="AV12" s="12">
        <v>22970</v>
      </c>
      <c r="AW12" s="57"/>
      <c r="AX12" s="16">
        <v>27</v>
      </c>
      <c r="AY12" s="13">
        <v>25</v>
      </c>
      <c r="AZ12" s="16">
        <v>24</v>
      </c>
      <c r="BA12" s="12">
        <v>29</v>
      </c>
      <c r="BB12" s="16">
        <v>7</v>
      </c>
      <c r="BC12" s="55">
        <v>7</v>
      </c>
      <c r="BD12" s="56"/>
      <c r="BE12" s="12"/>
      <c r="BF12" s="23"/>
      <c r="BG12" s="12"/>
      <c r="BH12" s="23"/>
      <c r="BI12" s="12"/>
      <c r="BJ12" s="66">
        <f t="shared" si="0"/>
        <v>61</v>
      </c>
      <c r="BK12" s="58">
        <f t="shared" ref="BK12:BK29" si="1">SUM(H12,N12)</f>
        <v>27</v>
      </c>
      <c r="BL12" s="58">
        <f>SUM(X12,AD12,AJ12)</f>
        <v>27</v>
      </c>
      <c r="BM12" s="58">
        <f t="shared" ref="BM12:BM29" si="2">SUM(P12,,R12)</f>
        <v>2425</v>
      </c>
      <c r="BN12" s="59">
        <f>SUM(AL12,AN12,AP12)</f>
        <v>2425</v>
      </c>
    </row>
    <row r="13" spans="1:66" x14ac:dyDescent="0.25">
      <c r="A13" s="23" t="s">
        <v>25</v>
      </c>
      <c r="B13" s="23">
        <v>168</v>
      </c>
      <c r="C13" s="57">
        <f t="shared" ref="C13:C29" si="3">SUM(G13,M13)</f>
        <v>54</v>
      </c>
      <c r="D13" s="57">
        <f t="shared" ref="D13:D29" si="4">SUM(O13,Q13)</f>
        <v>5400</v>
      </c>
      <c r="E13" s="57"/>
      <c r="F13" s="57"/>
      <c r="G13" s="18">
        <v>8</v>
      </c>
      <c r="H13" s="55">
        <v>9</v>
      </c>
      <c r="I13" s="57"/>
      <c r="J13" s="57"/>
      <c r="K13" s="57"/>
      <c r="L13" s="57"/>
      <c r="M13" s="23">
        <v>46</v>
      </c>
      <c r="N13" s="55">
        <v>40</v>
      </c>
      <c r="O13" s="23">
        <f t="shared" ref="O13:O29" si="5">G13*100</f>
        <v>800</v>
      </c>
      <c r="P13" s="12">
        <v>709</v>
      </c>
      <c r="Q13" s="23">
        <f t="shared" ref="Q13:Q29" si="6">M13*100</f>
        <v>4600</v>
      </c>
      <c r="R13" s="12">
        <v>3598</v>
      </c>
      <c r="S13" s="57"/>
      <c r="T13" s="57"/>
      <c r="U13" s="57"/>
      <c r="V13" s="57"/>
      <c r="W13" s="23">
        <v>0</v>
      </c>
      <c r="X13" s="12">
        <v>0</v>
      </c>
      <c r="Y13" s="57"/>
      <c r="Z13" s="57"/>
      <c r="AA13" s="57"/>
      <c r="AB13" s="57"/>
      <c r="AC13" s="23">
        <v>0</v>
      </c>
      <c r="AD13" s="12">
        <v>0</v>
      </c>
      <c r="AE13" s="57"/>
      <c r="AF13" s="57"/>
      <c r="AG13" s="57"/>
      <c r="AH13" s="57"/>
      <c r="AI13" s="23">
        <f t="shared" ref="AI13:AI29" si="7">SUM(G13,M13)-W13-AC13</f>
        <v>54</v>
      </c>
      <c r="AJ13" s="55">
        <v>49</v>
      </c>
      <c r="AK13" s="56">
        <f t="shared" ref="AK13:AK29" si="8">W13*100</f>
        <v>0</v>
      </c>
      <c r="AL13" s="12">
        <v>0</v>
      </c>
      <c r="AM13" s="23">
        <f t="shared" ref="AM13:AM29" si="9">AC13*100</f>
        <v>0</v>
      </c>
      <c r="AN13" s="12">
        <v>0</v>
      </c>
      <c r="AO13" s="23">
        <f t="shared" ref="AO13:AO29" si="10">AI13*100</f>
        <v>5400</v>
      </c>
      <c r="AP13" s="12">
        <v>4307</v>
      </c>
      <c r="AQ13" s="56">
        <f t="shared" ref="AQ13:AQ29" si="11">AK13*10</f>
        <v>0</v>
      </c>
      <c r="AR13" s="12">
        <v>0</v>
      </c>
      <c r="AS13" s="23">
        <f>AM13*10</f>
        <v>0</v>
      </c>
      <c r="AT13" s="12">
        <v>0</v>
      </c>
      <c r="AU13" s="23">
        <f t="shared" ref="AU13:AU29" si="12">AO13*10</f>
        <v>54000</v>
      </c>
      <c r="AV13" s="12">
        <v>43070</v>
      </c>
      <c r="AW13" s="57"/>
      <c r="AX13" s="16">
        <v>43</v>
      </c>
      <c r="AY13" s="13">
        <v>39</v>
      </c>
      <c r="AZ13" s="16">
        <v>38</v>
      </c>
      <c r="BA13" s="12">
        <v>36</v>
      </c>
      <c r="BB13" s="16">
        <v>11</v>
      </c>
      <c r="BC13" s="55">
        <v>11</v>
      </c>
      <c r="BD13" s="56"/>
      <c r="BE13" s="12"/>
      <c r="BF13" s="23"/>
      <c r="BG13" s="12"/>
      <c r="BH13" s="23"/>
      <c r="BI13" s="12"/>
      <c r="BJ13" s="66">
        <f t="shared" si="0"/>
        <v>86</v>
      </c>
      <c r="BK13" s="58">
        <f t="shared" si="1"/>
        <v>49</v>
      </c>
      <c r="BL13" s="58">
        <f t="shared" ref="BL13:BL29" si="13">SUM(X13,AD13,AJ13)</f>
        <v>49</v>
      </c>
      <c r="BM13" s="58">
        <f t="shared" si="2"/>
        <v>4307</v>
      </c>
      <c r="BN13" s="59">
        <f>SUM(AL13,AN13,AP13)</f>
        <v>4307</v>
      </c>
    </row>
    <row r="14" spans="1:66" x14ac:dyDescent="0.25">
      <c r="A14" s="23" t="s">
        <v>26</v>
      </c>
      <c r="B14" s="23">
        <v>168</v>
      </c>
      <c r="C14" s="57">
        <f t="shared" si="3"/>
        <v>25</v>
      </c>
      <c r="D14" s="57">
        <f t="shared" si="4"/>
        <v>2500</v>
      </c>
      <c r="E14" s="57"/>
      <c r="F14" s="57"/>
      <c r="G14" s="18">
        <v>2</v>
      </c>
      <c r="H14" s="55">
        <v>6</v>
      </c>
      <c r="I14" s="57"/>
      <c r="J14" s="57"/>
      <c r="K14" s="57"/>
      <c r="L14" s="57"/>
      <c r="M14" s="23">
        <v>23</v>
      </c>
      <c r="N14" s="55">
        <v>18</v>
      </c>
      <c r="O14" s="23">
        <f t="shared" si="5"/>
        <v>200</v>
      </c>
      <c r="P14" s="12">
        <v>89</v>
      </c>
      <c r="Q14" s="23">
        <f t="shared" si="6"/>
        <v>2300</v>
      </c>
      <c r="R14" s="12">
        <v>1751</v>
      </c>
      <c r="S14" s="57"/>
      <c r="T14" s="57"/>
      <c r="U14" s="57"/>
      <c r="V14" s="57"/>
      <c r="W14" s="23">
        <v>0</v>
      </c>
      <c r="X14" s="55">
        <v>0</v>
      </c>
      <c r="Y14" s="57"/>
      <c r="Z14" s="57"/>
      <c r="AA14" s="57"/>
      <c r="AB14" s="57"/>
      <c r="AC14" s="23">
        <v>0</v>
      </c>
      <c r="AD14" s="12">
        <v>0</v>
      </c>
      <c r="AE14" s="57"/>
      <c r="AF14" s="57"/>
      <c r="AG14" s="57"/>
      <c r="AH14" s="57"/>
      <c r="AI14" s="23">
        <f t="shared" si="7"/>
        <v>25</v>
      </c>
      <c r="AJ14" s="55">
        <v>24</v>
      </c>
      <c r="AK14" s="56">
        <f t="shared" si="8"/>
        <v>0</v>
      </c>
      <c r="AL14" s="12">
        <v>0</v>
      </c>
      <c r="AM14" s="23">
        <f t="shared" si="9"/>
        <v>0</v>
      </c>
      <c r="AN14" s="12">
        <v>0</v>
      </c>
      <c r="AO14" s="23">
        <f t="shared" si="10"/>
        <v>2500</v>
      </c>
      <c r="AP14" s="12">
        <v>1840</v>
      </c>
      <c r="AQ14" s="56">
        <f t="shared" si="11"/>
        <v>0</v>
      </c>
      <c r="AR14" s="12">
        <v>0</v>
      </c>
      <c r="AS14" s="23">
        <f>AM14*10</f>
        <v>0</v>
      </c>
      <c r="AT14" s="12">
        <v>0</v>
      </c>
      <c r="AU14" s="23">
        <f t="shared" si="12"/>
        <v>25000</v>
      </c>
      <c r="AV14" s="12">
        <v>18400</v>
      </c>
      <c r="AW14" s="57"/>
      <c r="AX14" s="16">
        <v>38</v>
      </c>
      <c r="AY14" s="13">
        <v>45</v>
      </c>
      <c r="AZ14" s="16">
        <v>19</v>
      </c>
      <c r="BA14" s="12">
        <v>19</v>
      </c>
      <c r="BB14" s="16">
        <v>8</v>
      </c>
      <c r="BC14" s="55">
        <v>3</v>
      </c>
      <c r="BD14" s="56"/>
      <c r="BE14" s="12"/>
      <c r="BF14" s="23"/>
      <c r="BG14" s="12"/>
      <c r="BH14" s="23"/>
      <c r="BI14" s="12"/>
      <c r="BJ14" s="66">
        <f t="shared" si="0"/>
        <v>67</v>
      </c>
      <c r="BK14" s="58">
        <f t="shared" si="1"/>
        <v>24</v>
      </c>
      <c r="BL14" s="58">
        <f t="shared" si="13"/>
        <v>24</v>
      </c>
      <c r="BM14" s="58">
        <f t="shared" si="2"/>
        <v>1840</v>
      </c>
      <c r="BN14" s="59">
        <f t="shared" ref="BN14:BN29" si="14">SUM(AL14,AN14,AP14)</f>
        <v>1840</v>
      </c>
    </row>
    <row r="15" spans="1:66" x14ac:dyDescent="0.25">
      <c r="A15" s="23" t="s">
        <v>27</v>
      </c>
      <c r="B15" s="23">
        <v>168</v>
      </c>
      <c r="C15" s="57">
        <f t="shared" si="3"/>
        <v>72</v>
      </c>
      <c r="D15" s="57">
        <f t="shared" si="4"/>
        <v>7200</v>
      </c>
      <c r="E15" s="57"/>
      <c r="F15" s="57"/>
      <c r="G15" s="18">
        <v>33</v>
      </c>
      <c r="H15" s="55">
        <v>41</v>
      </c>
      <c r="I15" s="57"/>
      <c r="J15" s="57"/>
      <c r="K15" s="57"/>
      <c r="L15" s="57"/>
      <c r="M15" s="23">
        <v>39</v>
      </c>
      <c r="N15" s="55">
        <v>28</v>
      </c>
      <c r="O15" s="23">
        <f t="shared" si="5"/>
        <v>3300</v>
      </c>
      <c r="P15" s="12">
        <v>2932</v>
      </c>
      <c r="Q15" s="23">
        <f t="shared" si="6"/>
        <v>3900</v>
      </c>
      <c r="R15" s="12">
        <v>3046</v>
      </c>
      <c r="S15" s="57"/>
      <c r="T15" s="57"/>
      <c r="U15" s="57"/>
      <c r="V15" s="57"/>
      <c r="W15" s="23">
        <v>0</v>
      </c>
      <c r="X15" s="12">
        <v>2</v>
      </c>
      <c r="Y15" s="57"/>
      <c r="Z15" s="57"/>
      <c r="AA15" s="57"/>
      <c r="AB15" s="57"/>
      <c r="AC15" s="23">
        <v>0</v>
      </c>
      <c r="AD15" s="55">
        <v>0</v>
      </c>
      <c r="AE15" s="57"/>
      <c r="AF15" s="57"/>
      <c r="AG15" s="57"/>
      <c r="AH15" s="57"/>
      <c r="AI15" s="23">
        <f t="shared" si="7"/>
        <v>72</v>
      </c>
      <c r="AJ15" s="55">
        <v>67</v>
      </c>
      <c r="AK15" s="56">
        <f t="shared" si="8"/>
        <v>0</v>
      </c>
      <c r="AL15" s="12">
        <v>53</v>
      </c>
      <c r="AM15" s="23">
        <f t="shared" si="9"/>
        <v>0</v>
      </c>
      <c r="AN15" s="12">
        <v>0</v>
      </c>
      <c r="AO15" s="23">
        <f t="shared" si="10"/>
        <v>7200</v>
      </c>
      <c r="AP15" s="12">
        <v>5925</v>
      </c>
      <c r="AQ15" s="56">
        <f t="shared" si="11"/>
        <v>0</v>
      </c>
      <c r="AR15" s="12">
        <v>530</v>
      </c>
      <c r="AS15" s="23">
        <f t="shared" ref="AS15:AS29" si="15">AM15*10</f>
        <v>0</v>
      </c>
      <c r="AT15" s="12">
        <v>0</v>
      </c>
      <c r="AU15" s="23">
        <f t="shared" si="12"/>
        <v>72000</v>
      </c>
      <c r="AV15" s="12">
        <v>59250</v>
      </c>
      <c r="AW15" s="57"/>
      <c r="AX15" s="16">
        <v>73</v>
      </c>
      <c r="AY15" s="13">
        <v>68</v>
      </c>
      <c r="AZ15" s="16">
        <v>111</v>
      </c>
      <c r="BA15" s="12">
        <v>107</v>
      </c>
      <c r="BB15" s="16">
        <v>30</v>
      </c>
      <c r="BC15" s="55">
        <v>26</v>
      </c>
      <c r="BD15" s="56"/>
      <c r="BE15" s="12"/>
      <c r="BF15" s="23"/>
      <c r="BG15" s="12"/>
      <c r="BH15" s="23"/>
      <c r="BI15" s="12"/>
      <c r="BJ15" s="66">
        <f t="shared" si="0"/>
        <v>201</v>
      </c>
      <c r="BK15" s="58">
        <f t="shared" si="1"/>
        <v>69</v>
      </c>
      <c r="BL15" s="58">
        <f t="shared" si="13"/>
        <v>69</v>
      </c>
      <c r="BM15" s="58">
        <f t="shared" si="2"/>
        <v>5978</v>
      </c>
      <c r="BN15" s="59">
        <f t="shared" si="14"/>
        <v>5978</v>
      </c>
    </row>
    <row r="16" spans="1:66" x14ac:dyDescent="0.25">
      <c r="A16" s="23" t="s">
        <v>28</v>
      </c>
      <c r="B16" s="23">
        <v>168</v>
      </c>
      <c r="C16" s="57">
        <f t="shared" si="3"/>
        <v>10</v>
      </c>
      <c r="D16" s="57">
        <f t="shared" si="4"/>
        <v>1000</v>
      </c>
      <c r="E16" s="23"/>
      <c r="F16" s="23"/>
      <c r="G16" s="18">
        <v>6</v>
      </c>
      <c r="H16" s="55">
        <v>1</v>
      </c>
      <c r="I16" s="23"/>
      <c r="J16" s="23"/>
      <c r="K16" s="23"/>
      <c r="L16" s="23"/>
      <c r="M16" s="23">
        <v>4</v>
      </c>
      <c r="N16" s="55">
        <v>10</v>
      </c>
      <c r="O16" s="23">
        <f t="shared" si="5"/>
        <v>600</v>
      </c>
      <c r="P16" s="12">
        <v>107</v>
      </c>
      <c r="Q16" s="23">
        <f t="shared" si="6"/>
        <v>400</v>
      </c>
      <c r="R16" s="12">
        <v>1034</v>
      </c>
      <c r="S16" s="23"/>
      <c r="T16" s="23"/>
      <c r="U16" s="23"/>
      <c r="V16" s="23"/>
      <c r="W16" s="23">
        <v>0</v>
      </c>
      <c r="X16" s="12">
        <v>0</v>
      </c>
      <c r="Y16" s="23"/>
      <c r="Z16" s="23"/>
      <c r="AA16" s="23"/>
      <c r="AB16" s="23"/>
      <c r="AC16" s="23">
        <v>0</v>
      </c>
      <c r="AD16" s="55">
        <v>0</v>
      </c>
      <c r="AE16" s="23"/>
      <c r="AF16" s="23"/>
      <c r="AG16" s="23"/>
      <c r="AH16" s="23"/>
      <c r="AI16" s="23">
        <f t="shared" si="7"/>
        <v>10</v>
      </c>
      <c r="AJ16" s="55">
        <v>11</v>
      </c>
      <c r="AK16" s="56">
        <f t="shared" si="8"/>
        <v>0</v>
      </c>
      <c r="AL16" s="12">
        <v>0</v>
      </c>
      <c r="AM16" s="23">
        <f t="shared" si="9"/>
        <v>0</v>
      </c>
      <c r="AN16" s="12">
        <v>0</v>
      </c>
      <c r="AO16" s="23">
        <f t="shared" si="10"/>
        <v>1000</v>
      </c>
      <c r="AP16" s="12">
        <v>1141</v>
      </c>
      <c r="AQ16" s="56">
        <f t="shared" si="11"/>
        <v>0</v>
      </c>
      <c r="AR16" s="12">
        <v>0</v>
      </c>
      <c r="AS16" s="23">
        <f>AM16*10</f>
        <v>0</v>
      </c>
      <c r="AT16" s="12">
        <v>0</v>
      </c>
      <c r="AU16" s="23">
        <f t="shared" si="12"/>
        <v>10000</v>
      </c>
      <c r="AV16" s="12">
        <v>11410</v>
      </c>
      <c r="AW16" s="57"/>
      <c r="AX16" s="16">
        <v>14</v>
      </c>
      <c r="AY16" s="13">
        <v>9</v>
      </c>
      <c r="AZ16" s="16">
        <v>20</v>
      </c>
      <c r="BA16" s="12">
        <v>19</v>
      </c>
      <c r="BB16" s="16">
        <v>4</v>
      </c>
      <c r="BC16" s="55">
        <v>5</v>
      </c>
      <c r="BD16" s="56"/>
      <c r="BE16" s="12"/>
      <c r="BF16" s="23"/>
      <c r="BG16" s="12"/>
      <c r="BH16" s="23"/>
      <c r="BI16" s="12"/>
      <c r="BJ16" s="66">
        <f t="shared" si="0"/>
        <v>33</v>
      </c>
      <c r="BK16" s="58">
        <f t="shared" si="1"/>
        <v>11</v>
      </c>
      <c r="BL16" s="58">
        <f t="shared" si="13"/>
        <v>11</v>
      </c>
      <c r="BM16" s="58">
        <f t="shared" si="2"/>
        <v>1141</v>
      </c>
      <c r="BN16" s="59">
        <f t="shared" si="14"/>
        <v>1141</v>
      </c>
    </row>
    <row r="17" spans="1:66" x14ac:dyDescent="0.25">
      <c r="A17" s="23" t="s">
        <v>29</v>
      </c>
      <c r="B17" s="23">
        <v>168</v>
      </c>
      <c r="C17" s="57">
        <f t="shared" si="3"/>
        <v>16</v>
      </c>
      <c r="D17" s="57">
        <f t="shared" si="4"/>
        <v>1600</v>
      </c>
      <c r="E17" s="57"/>
      <c r="F17" s="57"/>
      <c r="G17" s="18">
        <v>4</v>
      </c>
      <c r="H17" s="55">
        <v>2</v>
      </c>
      <c r="I17" s="57"/>
      <c r="J17" s="57"/>
      <c r="K17" s="57"/>
      <c r="L17" s="57"/>
      <c r="M17" s="23">
        <v>12</v>
      </c>
      <c r="N17" s="55">
        <v>14</v>
      </c>
      <c r="O17" s="23">
        <f t="shared" si="5"/>
        <v>400</v>
      </c>
      <c r="P17" s="12">
        <v>192</v>
      </c>
      <c r="Q17" s="23">
        <f t="shared" si="6"/>
        <v>1200</v>
      </c>
      <c r="R17" s="12">
        <v>1425</v>
      </c>
      <c r="S17" s="57"/>
      <c r="T17" s="57"/>
      <c r="U17" s="57"/>
      <c r="V17" s="57"/>
      <c r="W17" s="23">
        <v>1</v>
      </c>
      <c r="X17" s="12">
        <v>2</v>
      </c>
      <c r="Y17" s="57"/>
      <c r="Z17" s="57"/>
      <c r="AA17" s="57"/>
      <c r="AB17" s="57"/>
      <c r="AC17" s="23">
        <v>0</v>
      </c>
      <c r="AD17" s="55">
        <v>1</v>
      </c>
      <c r="AE17" s="57"/>
      <c r="AF17" s="57"/>
      <c r="AG17" s="57"/>
      <c r="AH17" s="57"/>
      <c r="AI17" s="23">
        <f t="shared" si="7"/>
        <v>15</v>
      </c>
      <c r="AJ17" s="55">
        <v>13</v>
      </c>
      <c r="AK17" s="56">
        <f t="shared" si="8"/>
        <v>100</v>
      </c>
      <c r="AL17" s="12">
        <v>90</v>
      </c>
      <c r="AM17" s="23">
        <f t="shared" si="9"/>
        <v>0</v>
      </c>
      <c r="AN17" s="12">
        <v>127</v>
      </c>
      <c r="AO17" s="23">
        <f t="shared" si="10"/>
        <v>1500</v>
      </c>
      <c r="AP17" s="12">
        <v>1400</v>
      </c>
      <c r="AQ17" s="56">
        <f t="shared" si="11"/>
        <v>1000</v>
      </c>
      <c r="AR17" s="12">
        <v>900</v>
      </c>
      <c r="AS17" s="23">
        <f t="shared" si="15"/>
        <v>0</v>
      </c>
      <c r="AT17" s="12">
        <v>1270</v>
      </c>
      <c r="AU17" s="23">
        <f t="shared" si="12"/>
        <v>15000</v>
      </c>
      <c r="AV17" s="12">
        <v>14000</v>
      </c>
      <c r="AW17" s="57"/>
      <c r="AX17" s="16">
        <v>63</v>
      </c>
      <c r="AY17" s="13">
        <v>58</v>
      </c>
      <c r="AZ17" s="16">
        <v>71</v>
      </c>
      <c r="BA17" s="12">
        <v>69</v>
      </c>
      <c r="BB17" s="16">
        <v>13</v>
      </c>
      <c r="BC17" s="55">
        <v>17</v>
      </c>
      <c r="BD17" s="56"/>
      <c r="BE17" s="12"/>
      <c r="BF17" s="23"/>
      <c r="BG17" s="12"/>
      <c r="BH17" s="23"/>
      <c r="BI17" s="12"/>
      <c r="BJ17" s="66">
        <f t="shared" si="0"/>
        <v>144</v>
      </c>
      <c r="BK17" s="58">
        <f t="shared" si="1"/>
        <v>16</v>
      </c>
      <c r="BL17" s="58">
        <f t="shared" si="13"/>
        <v>16</v>
      </c>
      <c r="BM17" s="58">
        <f t="shared" si="2"/>
        <v>1617</v>
      </c>
      <c r="BN17" s="59">
        <f t="shared" si="14"/>
        <v>1617</v>
      </c>
    </row>
    <row r="18" spans="1:66" x14ac:dyDescent="0.25">
      <c r="A18" s="23" t="s">
        <v>30</v>
      </c>
      <c r="B18" s="23">
        <v>168</v>
      </c>
      <c r="C18" s="57">
        <f t="shared" si="3"/>
        <v>49</v>
      </c>
      <c r="D18" s="57">
        <f t="shared" si="4"/>
        <v>4900</v>
      </c>
      <c r="E18" s="57"/>
      <c r="F18" s="57"/>
      <c r="G18" s="18">
        <v>15</v>
      </c>
      <c r="H18" s="55">
        <v>12</v>
      </c>
      <c r="I18" s="57"/>
      <c r="J18" s="57"/>
      <c r="K18" s="57"/>
      <c r="L18" s="57"/>
      <c r="M18" s="23">
        <v>34</v>
      </c>
      <c r="N18" s="55">
        <v>35</v>
      </c>
      <c r="O18" s="23">
        <f t="shared" si="5"/>
        <v>1500</v>
      </c>
      <c r="P18" s="12">
        <v>996</v>
      </c>
      <c r="Q18" s="23">
        <f t="shared" si="6"/>
        <v>3400</v>
      </c>
      <c r="R18" s="12">
        <v>3202</v>
      </c>
      <c r="S18" s="57"/>
      <c r="T18" s="57"/>
      <c r="U18" s="57"/>
      <c r="V18" s="57"/>
      <c r="W18" s="23">
        <v>2</v>
      </c>
      <c r="X18" s="12">
        <v>1</v>
      </c>
      <c r="Y18" s="57"/>
      <c r="Z18" s="57"/>
      <c r="AA18" s="57"/>
      <c r="AB18" s="57"/>
      <c r="AC18" s="23">
        <v>2</v>
      </c>
      <c r="AD18" s="12">
        <v>0</v>
      </c>
      <c r="AE18" s="57"/>
      <c r="AF18" s="57"/>
      <c r="AG18" s="57"/>
      <c r="AH18" s="57"/>
      <c r="AI18" s="23">
        <f t="shared" si="7"/>
        <v>45</v>
      </c>
      <c r="AJ18" s="55">
        <v>46</v>
      </c>
      <c r="AK18" s="56">
        <f t="shared" si="8"/>
        <v>200</v>
      </c>
      <c r="AL18" s="12">
        <v>238</v>
      </c>
      <c r="AM18" s="23">
        <f t="shared" si="9"/>
        <v>200</v>
      </c>
      <c r="AN18" s="12">
        <v>0</v>
      </c>
      <c r="AO18" s="23">
        <f t="shared" si="10"/>
        <v>4500</v>
      </c>
      <c r="AP18" s="12">
        <v>3960</v>
      </c>
      <c r="AQ18" s="56">
        <f t="shared" si="11"/>
        <v>2000</v>
      </c>
      <c r="AR18" s="12">
        <v>2380</v>
      </c>
      <c r="AS18" s="23">
        <f t="shared" si="15"/>
        <v>2000</v>
      </c>
      <c r="AT18" s="12">
        <v>0</v>
      </c>
      <c r="AU18" s="23">
        <f t="shared" si="12"/>
        <v>45000</v>
      </c>
      <c r="AV18" s="12">
        <v>39600</v>
      </c>
      <c r="AW18" s="57"/>
      <c r="AX18" s="16">
        <v>51</v>
      </c>
      <c r="AY18" s="13">
        <v>46</v>
      </c>
      <c r="AZ18" s="16">
        <v>40</v>
      </c>
      <c r="BA18" s="12">
        <v>39</v>
      </c>
      <c r="BB18" s="57"/>
      <c r="BC18" s="12"/>
      <c r="BD18" s="23"/>
      <c r="BE18" s="12"/>
      <c r="BF18" s="23"/>
      <c r="BG18" s="12"/>
      <c r="BH18" s="23"/>
      <c r="BI18" s="12"/>
      <c r="BJ18" s="66">
        <f t="shared" si="0"/>
        <v>85</v>
      </c>
      <c r="BK18" s="67">
        <f t="shared" si="1"/>
        <v>47</v>
      </c>
      <c r="BL18" s="58">
        <f t="shared" si="13"/>
        <v>47</v>
      </c>
      <c r="BM18" s="58">
        <f t="shared" si="2"/>
        <v>4198</v>
      </c>
      <c r="BN18" s="59">
        <f t="shared" si="14"/>
        <v>4198</v>
      </c>
    </row>
    <row r="19" spans="1:66" x14ac:dyDescent="0.25">
      <c r="A19" s="23" t="s">
        <v>31</v>
      </c>
      <c r="B19" s="23">
        <v>168</v>
      </c>
      <c r="C19" s="57">
        <f t="shared" si="3"/>
        <v>17</v>
      </c>
      <c r="D19" s="57">
        <f t="shared" si="4"/>
        <v>1700</v>
      </c>
      <c r="E19" s="23"/>
      <c r="F19" s="23"/>
      <c r="G19" s="18">
        <v>7</v>
      </c>
      <c r="H19" s="55">
        <v>6</v>
      </c>
      <c r="I19" s="57"/>
      <c r="J19" s="57"/>
      <c r="K19" s="57"/>
      <c r="L19" s="23"/>
      <c r="M19" s="23">
        <v>10</v>
      </c>
      <c r="N19" s="55">
        <v>13</v>
      </c>
      <c r="O19" s="23">
        <f t="shared" si="5"/>
        <v>700</v>
      </c>
      <c r="P19" s="12">
        <v>568</v>
      </c>
      <c r="Q19" s="23">
        <f t="shared" si="6"/>
        <v>1000</v>
      </c>
      <c r="R19" s="12">
        <v>1074</v>
      </c>
      <c r="S19" s="23"/>
      <c r="T19" s="23"/>
      <c r="U19" s="23"/>
      <c r="V19" s="23"/>
      <c r="W19" s="23">
        <v>0</v>
      </c>
      <c r="X19" s="12">
        <v>0</v>
      </c>
      <c r="Y19" s="23"/>
      <c r="Z19" s="23"/>
      <c r="AA19" s="23"/>
      <c r="AB19" s="23"/>
      <c r="AC19" s="23">
        <v>0</v>
      </c>
      <c r="AD19" s="12">
        <v>0</v>
      </c>
      <c r="AE19" s="23"/>
      <c r="AF19" s="23"/>
      <c r="AG19" s="23"/>
      <c r="AH19" s="23"/>
      <c r="AI19" s="23">
        <f t="shared" si="7"/>
        <v>17</v>
      </c>
      <c r="AJ19" s="55">
        <v>19</v>
      </c>
      <c r="AK19" s="56">
        <f t="shared" si="8"/>
        <v>0</v>
      </c>
      <c r="AL19" s="12">
        <v>0</v>
      </c>
      <c r="AM19" s="23">
        <f>AC19*100</f>
        <v>0</v>
      </c>
      <c r="AN19" s="12">
        <v>0</v>
      </c>
      <c r="AO19" s="23">
        <f t="shared" si="10"/>
        <v>1700</v>
      </c>
      <c r="AP19" s="12">
        <v>1642</v>
      </c>
      <c r="AQ19" s="56">
        <f t="shared" si="11"/>
        <v>0</v>
      </c>
      <c r="AR19" s="12">
        <v>0</v>
      </c>
      <c r="AS19" s="23">
        <f t="shared" si="15"/>
        <v>0</v>
      </c>
      <c r="AT19" s="12">
        <v>0</v>
      </c>
      <c r="AU19" s="23">
        <f t="shared" si="12"/>
        <v>17000</v>
      </c>
      <c r="AV19" s="77">
        <v>16420</v>
      </c>
      <c r="AW19" s="23"/>
      <c r="AX19" s="16">
        <v>19</v>
      </c>
      <c r="AY19" s="62">
        <v>17</v>
      </c>
      <c r="AZ19" s="16">
        <v>7</v>
      </c>
      <c r="BA19" s="55">
        <v>2</v>
      </c>
      <c r="BB19" s="57"/>
      <c r="BC19" s="12"/>
      <c r="BD19" s="23"/>
      <c r="BE19" s="12"/>
      <c r="BF19" s="23"/>
      <c r="BG19" s="12"/>
      <c r="BH19" s="23"/>
      <c r="BI19" s="12"/>
      <c r="BJ19" s="66">
        <f t="shared" si="0"/>
        <v>19</v>
      </c>
      <c r="BK19" s="58">
        <f t="shared" si="1"/>
        <v>19</v>
      </c>
      <c r="BL19" s="58">
        <f t="shared" si="13"/>
        <v>19</v>
      </c>
      <c r="BM19" s="58">
        <f t="shared" si="2"/>
        <v>1642</v>
      </c>
      <c r="BN19" s="59">
        <f t="shared" si="14"/>
        <v>1642</v>
      </c>
    </row>
    <row r="20" spans="1:66" x14ac:dyDescent="0.25">
      <c r="A20" s="23" t="s">
        <v>32</v>
      </c>
      <c r="B20" s="23">
        <v>168</v>
      </c>
      <c r="C20" s="57">
        <f t="shared" si="3"/>
        <v>32</v>
      </c>
      <c r="D20" s="57">
        <f t="shared" si="4"/>
        <v>3200</v>
      </c>
      <c r="E20" s="57"/>
      <c r="F20" s="57"/>
      <c r="G20" s="18">
        <v>10</v>
      </c>
      <c r="H20" s="12">
        <v>9</v>
      </c>
      <c r="I20" s="57"/>
      <c r="J20" s="57"/>
      <c r="K20" s="57"/>
      <c r="L20" s="57"/>
      <c r="M20" s="23">
        <v>22</v>
      </c>
      <c r="N20" s="12">
        <v>20</v>
      </c>
      <c r="O20" s="23">
        <f t="shared" si="5"/>
        <v>1000</v>
      </c>
      <c r="P20" s="12">
        <v>660</v>
      </c>
      <c r="Q20" s="23">
        <f t="shared" si="6"/>
        <v>2200</v>
      </c>
      <c r="R20" s="12">
        <v>2742</v>
      </c>
      <c r="S20" s="57"/>
      <c r="T20" s="57"/>
      <c r="U20" s="57"/>
      <c r="V20" s="57"/>
      <c r="W20" s="23">
        <v>0</v>
      </c>
      <c r="X20" s="12">
        <v>0</v>
      </c>
      <c r="Y20" s="57"/>
      <c r="Z20" s="57"/>
      <c r="AA20" s="57"/>
      <c r="AB20" s="57"/>
      <c r="AC20" s="23">
        <v>0</v>
      </c>
      <c r="AD20" s="12">
        <v>0</v>
      </c>
      <c r="AE20" s="57"/>
      <c r="AF20" s="57"/>
      <c r="AG20" s="57"/>
      <c r="AH20" s="57"/>
      <c r="AI20" s="23">
        <f t="shared" si="7"/>
        <v>32</v>
      </c>
      <c r="AJ20" s="55">
        <v>29</v>
      </c>
      <c r="AK20" s="56">
        <f t="shared" si="8"/>
        <v>0</v>
      </c>
      <c r="AL20" s="12">
        <v>0</v>
      </c>
      <c r="AM20" s="23">
        <f t="shared" si="9"/>
        <v>0</v>
      </c>
      <c r="AN20" s="12">
        <v>0</v>
      </c>
      <c r="AO20" s="23">
        <f t="shared" si="10"/>
        <v>3200</v>
      </c>
      <c r="AP20" s="12">
        <v>3402</v>
      </c>
      <c r="AQ20" s="56">
        <f t="shared" si="11"/>
        <v>0</v>
      </c>
      <c r="AR20" s="12">
        <v>0</v>
      </c>
      <c r="AS20" s="23">
        <f t="shared" si="15"/>
        <v>0</v>
      </c>
      <c r="AT20" s="12">
        <v>0</v>
      </c>
      <c r="AU20" s="23">
        <f t="shared" si="12"/>
        <v>32000</v>
      </c>
      <c r="AV20" s="12">
        <v>34020</v>
      </c>
      <c r="AW20" s="57"/>
      <c r="AX20" s="16">
        <v>33</v>
      </c>
      <c r="AY20" s="62">
        <v>34</v>
      </c>
      <c r="AZ20" s="16">
        <v>27</v>
      </c>
      <c r="BA20" s="55">
        <v>27</v>
      </c>
      <c r="BB20" s="57"/>
      <c r="BC20" s="12"/>
      <c r="BD20" s="23"/>
      <c r="BE20" s="12"/>
      <c r="BF20" s="23"/>
      <c r="BG20" s="12"/>
      <c r="BH20" s="23"/>
      <c r="BI20" s="12"/>
      <c r="BJ20" s="66">
        <f t="shared" si="0"/>
        <v>61</v>
      </c>
      <c r="BK20" s="58">
        <f t="shared" si="1"/>
        <v>29</v>
      </c>
      <c r="BL20" s="58">
        <f t="shared" si="13"/>
        <v>29</v>
      </c>
      <c r="BM20" s="58">
        <f t="shared" si="2"/>
        <v>3402</v>
      </c>
      <c r="BN20" s="59">
        <f t="shared" si="14"/>
        <v>3402</v>
      </c>
    </row>
    <row r="21" spans="1:66" x14ac:dyDescent="0.25">
      <c r="A21" s="73" t="s">
        <v>33</v>
      </c>
      <c r="B21" s="23">
        <v>168</v>
      </c>
      <c r="C21" s="57">
        <f t="shared" si="3"/>
        <v>47</v>
      </c>
      <c r="D21" s="57">
        <f t="shared" si="4"/>
        <v>4700</v>
      </c>
      <c r="E21" s="57"/>
      <c r="F21" s="57"/>
      <c r="G21" s="18">
        <v>11</v>
      </c>
      <c r="H21" s="12">
        <v>18</v>
      </c>
      <c r="I21" s="57"/>
      <c r="J21" s="57"/>
      <c r="K21" s="57"/>
      <c r="L21" s="57"/>
      <c r="M21" s="23">
        <v>36</v>
      </c>
      <c r="N21" s="55">
        <v>34</v>
      </c>
      <c r="O21" s="23">
        <f t="shared" si="5"/>
        <v>1100</v>
      </c>
      <c r="P21" s="12">
        <v>1165</v>
      </c>
      <c r="Q21" s="23">
        <f t="shared" si="6"/>
        <v>3600</v>
      </c>
      <c r="R21" s="12">
        <v>3363</v>
      </c>
      <c r="S21" s="57"/>
      <c r="T21" s="57"/>
      <c r="U21" s="57"/>
      <c r="V21" s="57"/>
      <c r="W21" s="23">
        <v>1</v>
      </c>
      <c r="X21" s="12">
        <v>0</v>
      </c>
      <c r="Y21" s="57"/>
      <c r="Z21" s="57"/>
      <c r="AA21" s="57"/>
      <c r="AB21" s="57"/>
      <c r="AC21" s="23">
        <v>0</v>
      </c>
      <c r="AD21" s="55">
        <v>0</v>
      </c>
      <c r="AE21" s="57"/>
      <c r="AF21" s="57"/>
      <c r="AG21" s="57"/>
      <c r="AH21" s="57"/>
      <c r="AI21" s="23">
        <f t="shared" si="7"/>
        <v>46</v>
      </c>
      <c r="AJ21" s="55">
        <v>52</v>
      </c>
      <c r="AK21" s="56">
        <f t="shared" si="8"/>
        <v>100</v>
      </c>
      <c r="AL21" s="12">
        <v>0</v>
      </c>
      <c r="AM21" s="23">
        <f t="shared" si="9"/>
        <v>0</v>
      </c>
      <c r="AN21" s="12">
        <v>0</v>
      </c>
      <c r="AO21" s="23">
        <f t="shared" si="10"/>
        <v>4600</v>
      </c>
      <c r="AP21" s="12">
        <v>4528</v>
      </c>
      <c r="AQ21" s="56">
        <f t="shared" si="11"/>
        <v>1000</v>
      </c>
      <c r="AR21" s="12">
        <v>0</v>
      </c>
      <c r="AS21" s="23">
        <f t="shared" si="15"/>
        <v>0</v>
      </c>
      <c r="AT21" s="12">
        <v>0</v>
      </c>
      <c r="AU21" s="23">
        <f t="shared" si="12"/>
        <v>46000</v>
      </c>
      <c r="AV21" s="12">
        <v>45280</v>
      </c>
      <c r="AW21" s="57"/>
      <c r="AX21" s="57"/>
      <c r="AY21" s="13"/>
      <c r="AZ21" s="57"/>
      <c r="BA21" s="12"/>
      <c r="BB21" s="57"/>
      <c r="BC21" s="12"/>
      <c r="BD21" s="23"/>
      <c r="BE21" s="12"/>
      <c r="BF21" s="23"/>
      <c r="BG21" s="12"/>
      <c r="BH21" s="23"/>
      <c r="BI21" s="12"/>
      <c r="BJ21" s="60"/>
      <c r="BK21" s="58">
        <f t="shared" si="1"/>
        <v>52</v>
      </c>
      <c r="BL21" s="58">
        <f t="shared" si="13"/>
        <v>52</v>
      </c>
      <c r="BM21" s="58">
        <f t="shared" si="2"/>
        <v>4528</v>
      </c>
      <c r="BN21" s="59">
        <f t="shared" si="14"/>
        <v>4528</v>
      </c>
    </row>
    <row r="22" spans="1:66" x14ac:dyDescent="0.25">
      <c r="A22" s="73" t="s">
        <v>34</v>
      </c>
      <c r="B22" s="23">
        <v>168</v>
      </c>
      <c r="C22" s="57">
        <f t="shared" si="3"/>
        <v>38</v>
      </c>
      <c r="D22" s="57">
        <f t="shared" si="4"/>
        <v>3800</v>
      </c>
      <c r="E22" s="57"/>
      <c r="F22" s="57"/>
      <c r="G22" s="18">
        <v>11</v>
      </c>
      <c r="H22" s="55">
        <v>9</v>
      </c>
      <c r="I22" s="57"/>
      <c r="J22" s="57"/>
      <c r="K22" s="57"/>
      <c r="L22" s="57"/>
      <c r="M22" s="23">
        <v>27</v>
      </c>
      <c r="N22" s="55">
        <v>22</v>
      </c>
      <c r="O22" s="23">
        <f t="shared" si="5"/>
        <v>1100</v>
      </c>
      <c r="P22" s="12">
        <v>804</v>
      </c>
      <c r="Q22" s="23">
        <f t="shared" si="6"/>
        <v>2700</v>
      </c>
      <c r="R22" s="12">
        <v>2391</v>
      </c>
      <c r="S22" s="57"/>
      <c r="T22" s="57"/>
      <c r="U22" s="57"/>
      <c r="V22" s="57"/>
      <c r="W22" s="23">
        <v>0</v>
      </c>
      <c r="X22" s="12">
        <v>0</v>
      </c>
      <c r="Y22" s="57"/>
      <c r="Z22" s="57"/>
      <c r="AA22" s="57"/>
      <c r="AB22" s="57"/>
      <c r="AC22" s="23">
        <v>1</v>
      </c>
      <c r="AD22" s="12">
        <v>1</v>
      </c>
      <c r="AE22" s="57"/>
      <c r="AF22" s="57"/>
      <c r="AG22" s="57"/>
      <c r="AH22" s="57"/>
      <c r="AI22" s="23">
        <f t="shared" si="7"/>
        <v>37</v>
      </c>
      <c r="AJ22" s="55">
        <v>30</v>
      </c>
      <c r="AK22" s="56">
        <f t="shared" si="8"/>
        <v>0</v>
      </c>
      <c r="AL22" s="12">
        <v>0</v>
      </c>
      <c r="AM22" s="23">
        <f t="shared" si="9"/>
        <v>100</v>
      </c>
      <c r="AN22" s="12">
        <v>131</v>
      </c>
      <c r="AO22" s="23">
        <f t="shared" si="10"/>
        <v>3700</v>
      </c>
      <c r="AP22" s="12">
        <v>3064</v>
      </c>
      <c r="AQ22" s="56">
        <f t="shared" si="11"/>
        <v>0</v>
      </c>
      <c r="AR22" s="12">
        <v>0</v>
      </c>
      <c r="AS22" s="23">
        <f t="shared" si="15"/>
        <v>1000</v>
      </c>
      <c r="AT22" s="12">
        <v>1310</v>
      </c>
      <c r="AU22" s="23">
        <f t="shared" si="12"/>
        <v>37000</v>
      </c>
      <c r="AV22" s="12">
        <v>30640</v>
      </c>
      <c r="AW22" s="57"/>
      <c r="AX22" s="57"/>
      <c r="AY22" s="12"/>
      <c r="AZ22" s="57"/>
      <c r="BA22" s="12"/>
      <c r="BB22" s="57"/>
      <c r="BC22" s="12"/>
      <c r="BD22" s="23"/>
      <c r="BE22" s="12"/>
      <c r="BF22" s="23"/>
      <c r="BG22" s="12"/>
      <c r="BH22" s="23"/>
      <c r="BI22" s="12"/>
      <c r="BJ22" s="60"/>
      <c r="BK22" s="58">
        <f t="shared" si="1"/>
        <v>31</v>
      </c>
      <c r="BL22" s="58">
        <f t="shared" si="13"/>
        <v>31</v>
      </c>
      <c r="BM22" s="58">
        <f t="shared" si="2"/>
        <v>3195</v>
      </c>
      <c r="BN22" s="59">
        <f t="shared" si="14"/>
        <v>3195</v>
      </c>
    </row>
    <row r="23" spans="1:66" x14ac:dyDescent="0.25">
      <c r="A23" s="73" t="s">
        <v>35</v>
      </c>
      <c r="B23" s="23">
        <v>168</v>
      </c>
      <c r="C23" s="57">
        <f t="shared" si="3"/>
        <v>35</v>
      </c>
      <c r="D23" s="57">
        <f t="shared" si="4"/>
        <v>3500</v>
      </c>
      <c r="E23" s="57"/>
      <c r="F23" s="57"/>
      <c r="G23" s="18">
        <v>2</v>
      </c>
      <c r="H23" s="55">
        <v>11</v>
      </c>
      <c r="I23" s="57"/>
      <c r="J23" s="57"/>
      <c r="K23" s="57"/>
      <c r="L23" s="57"/>
      <c r="M23" s="23">
        <v>33</v>
      </c>
      <c r="N23" s="55">
        <v>23</v>
      </c>
      <c r="O23" s="23">
        <f t="shared" si="5"/>
        <v>200</v>
      </c>
      <c r="P23" s="12">
        <v>344</v>
      </c>
      <c r="Q23" s="23">
        <f t="shared" si="6"/>
        <v>3300</v>
      </c>
      <c r="R23" s="12">
        <v>3416</v>
      </c>
      <c r="S23" s="57"/>
      <c r="T23" s="57"/>
      <c r="U23" s="57"/>
      <c r="V23" s="57"/>
      <c r="W23" s="23">
        <v>0</v>
      </c>
      <c r="X23" s="12">
        <v>0</v>
      </c>
      <c r="Y23" s="57"/>
      <c r="Z23" s="57"/>
      <c r="AA23" s="57"/>
      <c r="AB23" s="57"/>
      <c r="AC23" s="23">
        <v>1</v>
      </c>
      <c r="AD23" s="12">
        <v>1</v>
      </c>
      <c r="AE23" s="57"/>
      <c r="AF23" s="57"/>
      <c r="AG23" s="57"/>
      <c r="AH23" s="57"/>
      <c r="AI23" s="23">
        <f t="shared" si="7"/>
        <v>34</v>
      </c>
      <c r="AJ23" s="55">
        <v>33</v>
      </c>
      <c r="AK23" s="56">
        <f t="shared" si="8"/>
        <v>0</v>
      </c>
      <c r="AL23" s="12">
        <v>0</v>
      </c>
      <c r="AM23" s="23">
        <f t="shared" si="9"/>
        <v>100</v>
      </c>
      <c r="AN23" s="12">
        <v>21</v>
      </c>
      <c r="AO23" s="23">
        <f t="shared" si="10"/>
        <v>3400</v>
      </c>
      <c r="AP23" s="12">
        <v>3739</v>
      </c>
      <c r="AQ23" s="56">
        <f t="shared" si="11"/>
        <v>0</v>
      </c>
      <c r="AR23" s="12">
        <v>0</v>
      </c>
      <c r="AS23" s="23">
        <f t="shared" si="15"/>
        <v>1000</v>
      </c>
      <c r="AT23" s="12">
        <v>210</v>
      </c>
      <c r="AU23" s="23">
        <f t="shared" si="12"/>
        <v>34000</v>
      </c>
      <c r="AV23" s="12">
        <v>37390</v>
      </c>
      <c r="AW23" s="57"/>
      <c r="AX23" s="57"/>
      <c r="AY23" s="12"/>
      <c r="AZ23" s="57"/>
      <c r="BA23" s="12"/>
      <c r="BB23" s="57"/>
      <c r="BC23" s="12"/>
      <c r="BD23" s="23"/>
      <c r="BE23" s="12"/>
      <c r="BF23" s="23"/>
      <c r="BG23" s="12"/>
      <c r="BH23" s="23"/>
      <c r="BI23" s="12"/>
      <c r="BJ23" s="60"/>
      <c r="BK23" s="58">
        <f t="shared" si="1"/>
        <v>34</v>
      </c>
      <c r="BL23" s="58">
        <f t="shared" si="13"/>
        <v>34</v>
      </c>
      <c r="BM23" s="74">
        <f t="shared" si="2"/>
        <v>3760</v>
      </c>
      <c r="BN23" s="75">
        <f>SUM(AL23,AN23,AP23)</f>
        <v>3760</v>
      </c>
    </row>
    <row r="24" spans="1:66" x14ac:dyDescent="0.25">
      <c r="A24" s="73" t="s">
        <v>36</v>
      </c>
      <c r="B24" s="23">
        <v>168</v>
      </c>
      <c r="C24" s="57">
        <f t="shared" si="3"/>
        <v>144</v>
      </c>
      <c r="D24" s="57">
        <f t="shared" si="4"/>
        <v>14400</v>
      </c>
      <c r="E24" s="57"/>
      <c r="F24" s="57"/>
      <c r="G24" s="18">
        <v>57</v>
      </c>
      <c r="H24" s="55">
        <v>61</v>
      </c>
      <c r="I24" s="57"/>
      <c r="J24" s="57"/>
      <c r="K24" s="57"/>
      <c r="L24" s="57"/>
      <c r="M24" s="23">
        <v>87</v>
      </c>
      <c r="N24" s="55">
        <v>96</v>
      </c>
      <c r="O24" s="23">
        <f t="shared" si="5"/>
        <v>5700</v>
      </c>
      <c r="P24" s="12">
        <v>4082</v>
      </c>
      <c r="Q24" s="23">
        <f t="shared" si="6"/>
        <v>8700</v>
      </c>
      <c r="R24" s="12">
        <v>9087</v>
      </c>
      <c r="S24" s="57"/>
      <c r="T24" s="57"/>
      <c r="U24" s="57"/>
      <c r="V24" s="57"/>
      <c r="W24" s="23">
        <v>2</v>
      </c>
      <c r="X24" s="12">
        <v>3</v>
      </c>
      <c r="Y24" s="57"/>
      <c r="Z24" s="57"/>
      <c r="AA24" s="57"/>
      <c r="AB24" s="57"/>
      <c r="AC24" s="23">
        <v>1</v>
      </c>
      <c r="AD24" s="12">
        <v>2</v>
      </c>
      <c r="AE24" s="57"/>
      <c r="AF24" s="57"/>
      <c r="AG24" s="57"/>
      <c r="AH24" s="57"/>
      <c r="AI24" s="23">
        <f t="shared" si="7"/>
        <v>141</v>
      </c>
      <c r="AJ24" s="55">
        <v>152</v>
      </c>
      <c r="AK24" s="56">
        <f t="shared" si="8"/>
        <v>200</v>
      </c>
      <c r="AL24" s="12">
        <v>126</v>
      </c>
      <c r="AM24" s="23">
        <f t="shared" si="9"/>
        <v>100</v>
      </c>
      <c r="AN24" s="12">
        <v>88</v>
      </c>
      <c r="AO24" s="23">
        <f t="shared" si="10"/>
        <v>14100</v>
      </c>
      <c r="AP24" s="12">
        <v>12955</v>
      </c>
      <c r="AQ24" s="56">
        <f t="shared" si="11"/>
        <v>2000</v>
      </c>
      <c r="AR24" s="12">
        <v>1260</v>
      </c>
      <c r="AS24" s="23">
        <f t="shared" si="15"/>
        <v>1000</v>
      </c>
      <c r="AT24" s="12">
        <v>880</v>
      </c>
      <c r="AU24" s="23">
        <f t="shared" si="12"/>
        <v>141000</v>
      </c>
      <c r="AV24" s="12">
        <v>129550</v>
      </c>
      <c r="AW24" s="57"/>
      <c r="AX24" s="57"/>
      <c r="AY24" s="12"/>
      <c r="AZ24" s="57"/>
      <c r="BA24" s="12"/>
      <c r="BB24" s="57"/>
      <c r="BC24" s="12"/>
      <c r="BD24" s="23"/>
      <c r="BE24" s="12"/>
      <c r="BF24" s="23"/>
      <c r="BG24" s="12"/>
      <c r="BH24" s="23"/>
      <c r="BI24" s="12"/>
      <c r="BJ24" s="60"/>
      <c r="BK24" s="74">
        <f t="shared" si="1"/>
        <v>157</v>
      </c>
      <c r="BL24" s="74">
        <f t="shared" si="13"/>
        <v>157</v>
      </c>
      <c r="BM24" s="58">
        <f t="shared" si="2"/>
        <v>13169</v>
      </c>
      <c r="BN24" s="59">
        <f t="shared" si="14"/>
        <v>13169</v>
      </c>
    </row>
    <row r="25" spans="1:66" x14ac:dyDescent="0.25">
      <c r="A25" s="73" t="s">
        <v>37</v>
      </c>
      <c r="B25" s="23">
        <v>168</v>
      </c>
      <c r="C25" s="57">
        <f t="shared" si="3"/>
        <v>136</v>
      </c>
      <c r="D25" s="57">
        <f t="shared" si="4"/>
        <v>13600</v>
      </c>
      <c r="E25" s="57"/>
      <c r="F25" s="57"/>
      <c r="G25" s="18">
        <v>31</v>
      </c>
      <c r="H25" s="55">
        <v>38</v>
      </c>
      <c r="I25" s="57"/>
      <c r="J25" s="57"/>
      <c r="K25" s="57"/>
      <c r="L25" s="57"/>
      <c r="M25" s="23">
        <v>105</v>
      </c>
      <c r="N25" s="55">
        <v>88</v>
      </c>
      <c r="O25" s="23">
        <f t="shared" si="5"/>
        <v>3100</v>
      </c>
      <c r="P25" s="12">
        <v>1917</v>
      </c>
      <c r="Q25" s="23">
        <f t="shared" si="6"/>
        <v>10500</v>
      </c>
      <c r="R25" s="12">
        <v>9268</v>
      </c>
      <c r="S25" s="57"/>
      <c r="T25" s="57"/>
      <c r="U25" s="57"/>
      <c r="V25" s="57"/>
      <c r="W25" s="23">
        <v>2</v>
      </c>
      <c r="X25" s="12">
        <v>2</v>
      </c>
      <c r="Y25" s="57"/>
      <c r="Z25" s="57"/>
      <c r="AA25" s="57"/>
      <c r="AB25" s="57"/>
      <c r="AC25" s="23">
        <v>0</v>
      </c>
      <c r="AD25" s="12">
        <v>2</v>
      </c>
      <c r="AE25" s="57"/>
      <c r="AF25" s="57"/>
      <c r="AG25" s="57"/>
      <c r="AH25" s="57"/>
      <c r="AI25" s="23">
        <f t="shared" si="7"/>
        <v>134</v>
      </c>
      <c r="AJ25" s="55">
        <v>122</v>
      </c>
      <c r="AK25" s="56">
        <f t="shared" si="8"/>
        <v>200</v>
      </c>
      <c r="AL25" s="12">
        <v>118</v>
      </c>
      <c r="AM25" s="23">
        <f t="shared" si="9"/>
        <v>0</v>
      </c>
      <c r="AN25" s="12">
        <v>100</v>
      </c>
      <c r="AO25" s="23">
        <f t="shared" si="10"/>
        <v>13400</v>
      </c>
      <c r="AP25" s="12">
        <v>10967</v>
      </c>
      <c r="AQ25" s="56">
        <f>AK25*12</f>
        <v>2400</v>
      </c>
      <c r="AR25" s="12">
        <v>1416</v>
      </c>
      <c r="AS25" s="23">
        <f>AM25*12</f>
        <v>0</v>
      </c>
      <c r="AT25" s="12">
        <v>1200</v>
      </c>
      <c r="AU25" s="23">
        <f>AO25*12</f>
        <v>160800</v>
      </c>
      <c r="AV25" s="12">
        <v>131604</v>
      </c>
      <c r="AW25" s="57"/>
      <c r="AX25" s="57"/>
      <c r="AY25" s="12"/>
      <c r="AZ25" s="57"/>
      <c r="BA25" s="12"/>
      <c r="BB25" s="57"/>
      <c r="BC25" s="12"/>
      <c r="BD25" s="23"/>
      <c r="BE25" s="12"/>
      <c r="BF25" s="23"/>
      <c r="BG25" s="12"/>
      <c r="BH25" s="23"/>
      <c r="BI25" s="12"/>
      <c r="BJ25" s="60"/>
      <c r="BK25" s="58">
        <f t="shared" si="1"/>
        <v>126</v>
      </c>
      <c r="BL25" s="58">
        <f t="shared" si="13"/>
        <v>126</v>
      </c>
      <c r="BM25" s="58">
        <f t="shared" si="2"/>
        <v>11185</v>
      </c>
      <c r="BN25" s="59">
        <f t="shared" si="14"/>
        <v>11185</v>
      </c>
    </row>
    <row r="26" spans="1:66" x14ac:dyDescent="0.25">
      <c r="A26" s="23" t="s">
        <v>38</v>
      </c>
      <c r="B26" s="23">
        <v>168</v>
      </c>
      <c r="C26" s="57">
        <f t="shared" si="3"/>
        <v>98</v>
      </c>
      <c r="D26" s="57">
        <f t="shared" si="4"/>
        <v>9800</v>
      </c>
      <c r="E26" s="57"/>
      <c r="F26" s="57"/>
      <c r="G26" s="18">
        <v>13</v>
      </c>
      <c r="H26" s="55">
        <v>16</v>
      </c>
      <c r="I26" s="57"/>
      <c r="J26" s="57"/>
      <c r="K26" s="57"/>
      <c r="L26" s="57"/>
      <c r="M26" s="23">
        <v>85</v>
      </c>
      <c r="N26" s="55">
        <v>77</v>
      </c>
      <c r="O26" s="23">
        <f t="shared" si="5"/>
        <v>1300</v>
      </c>
      <c r="P26" s="12">
        <v>1292</v>
      </c>
      <c r="Q26" s="23">
        <f t="shared" si="6"/>
        <v>8500</v>
      </c>
      <c r="R26" s="12">
        <v>8100</v>
      </c>
      <c r="S26" s="57"/>
      <c r="T26" s="57"/>
      <c r="U26" s="57"/>
      <c r="V26" s="57"/>
      <c r="W26" s="23">
        <v>1</v>
      </c>
      <c r="X26" s="12">
        <v>1</v>
      </c>
      <c r="Y26" s="57"/>
      <c r="Z26" s="57"/>
      <c r="AA26" s="57"/>
      <c r="AB26" s="57"/>
      <c r="AC26" s="23">
        <v>0</v>
      </c>
      <c r="AD26" s="12">
        <v>0</v>
      </c>
      <c r="AE26" s="57"/>
      <c r="AF26" s="57"/>
      <c r="AG26" s="57"/>
      <c r="AH26" s="57"/>
      <c r="AI26" s="23">
        <f t="shared" si="7"/>
        <v>97</v>
      </c>
      <c r="AJ26" s="55">
        <v>92</v>
      </c>
      <c r="AK26" s="56">
        <f t="shared" si="8"/>
        <v>100</v>
      </c>
      <c r="AL26" s="12">
        <v>99</v>
      </c>
      <c r="AM26" s="23">
        <f t="shared" si="9"/>
        <v>0</v>
      </c>
      <c r="AN26" s="12">
        <v>0</v>
      </c>
      <c r="AO26" s="23">
        <f t="shared" si="10"/>
        <v>9700</v>
      </c>
      <c r="AP26" s="12">
        <v>9293</v>
      </c>
      <c r="AQ26" s="56">
        <f>AK26*12</f>
        <v>1200</v>
      </c>
      <c r="AR26" s="12">
        <v>1188</v>
      </c>
      <c r="AS26" s="23">
        <f>AM26*12</f>
        <v>0</v>
      </c>
      <c r="AT26" s="12">
        <v>0</v>
      </c>
      <c r="AU26" s="23">
        <f>AO26*12</f>
        <v>116400</v>
      </c>
      <c r="AV26" s="12">
        <v>111516</v>
      </c>
      <c r="AW26" s="57"/>
      <c r="AX26" s="57"/>
      <c r="AY26" s="12"/>
      <c r="AZ26" s="57"/>
      <c r="BA26" s="12"/>
      <c r="BB26" s="57"/>
      <c r="BC26" s="12"/>
      <c r="BD26" s="23"/>
      <c r="BE26" s="12"/>
      <c r="BF26" s="23"/>
      <c r="BG26" s="12"/>
      <c r="BH26" s="23"/>
      <c r="BI26" s="12"/>
      <c r="BJ26" s="60"/>
      <c r="BK26" s="58">
        <f t="shared" si="1"/>
        <v>93</v>
      </c>
      <c r="BL26" s="58">
        <f t="shared" si="13"/>
        <v>93</v>
      </c>
      <c r="BM26" s="58">
        <f t="shared" si="2"/>
        <v>9392</v>
      </c>
      <c r="BN26" s="59">
        <f t="shared" si="14"/>
        <v>9392</v>
      </c>
    </row>
    <row r="27" spans="1:66" x14ac:dyDescent="0.25">
      <c r="A27" s="23" t="s">
        <v>39</v>
      </c>
      <c r="B27" s="23">
        <v>168</v>
      </c>
      <c r="C27" s="57">
        <f t="shared" si="3"/>
        <v>24</v>
      </c>
      <c r="D27" s="57">
        <f t="shared" si="4"/>
        <v>2400</v>
      </c>
      <c r="E27" s="57"/>
      <c r="F27" s="57"/>
      <c r="G27" s="18">
        <v>6</v>
      </c>
      <c r="H27" s="55">
        <v>7</v>
      </c>
      <c r="I27" s="57"/>
      <c r="J27" s="57"/>
      <c r="K27" s="57"/>
      <c r="L27" s="57"/>
      <c r="M27" s="23">
        <v>18</v>
      </c>
      <c r="N27" s="55">
        <v>19</v>
      </c>
      <c r="O27" s="23">
        <f t="shared" si="5"/>
        <v>600</v>
      </c>
      <c r="P27" s="12">
        <v>614</v>
      </c>
      <c r="Q27" s="23">
        <f t="shared" si="6"/>
        <v>1800</v>
      </c>
      <c r="R27" s="12">
        <v>1788</v>
      </c>
      <c r="S27" s="57"/>
      <c r="T27" s="57"/>
      <c r="U27" s="57"/>
      <c r="V27" s="57"/>
      <c r="W27" s="23">
        <v>0</v>
      </c>
      <c r="X27" s="12">
        <v>0</v>
      </c>
      <c r="Y27" s="57"/>
      <c r="Z27" s="57"/>
      <c r="AA27" s="57"/>
      <c r="AB27" s="57"/>
      <c r="AC27" s="23">
        <v>0</v>
      </c>
      <c r="AD27" s="12">
        <v>0</v>
      </c>
      <c r="AE27" s="57"/>
      <c r="AF27" s="57"/>
      <c r="AG27" s="57"/>
      <c r="AH27" s="57"/>
      <c r="AI27" s="23">
        <f t="shared" si="7"/>
        <v>24</v>
      </c>
      <c r="AJ27" s="55">
        <v>26</v>
      </c>
      <c r="AK27" s="56">
        <f t="shared" si="8"/>
        <v>0</v>
      </c>
      <c r="AL27" s="12">
        <v>0</v>
      </c>
      <c r="AM27" s="23">
        <f t="shared" si="9"/>
        <v>0</v>
      </c>
      <c r="AN27" s="12">
        <v>0</v>
      </c>
      <c r="AO27" s="23">
        <f t="shared" si="10"/>
        <v>2400</v>
      </c>
      <c r="AP27" s="12">
        <v>2402</v>
      </c>
      <c r="AQ27" s="56">
        <f>AK27*12</f>
        <v>0</v>
      </c>
      <c r="AR27" s="12">
        <v>0</v>
      </c>
      <c r="AS27" s="23">
        <f>AM27*12</f>
        <v>0</v>
      </c>
      <c r="AT27" s="12">
        <v>0</v>
      </c>
      <c r="AU27" s="23">
        <f>AO27*12</f>
        <v>28800</v>
      </c>
      <c r="AV27" s="77">
        <v>28038</v>
      </c>
      <c r="AW27" s="57"/>
      <c r="AX27" s="57"/>
      <c r="AY27" s="12"/>
      <c r="AZ27" s="57"/>
      <c r="BA27" s="12"/>
      <c r="BB27" s="57"/>
      <c r="BC27" s="12"/>
      <c r="BD27" s="23"/>
      <c r="BE27" s="12"/>
      <c r="BF27" s="23"/>
      <c r="BG27" s="12"/>
      <c r="BH27" s="23"/>
      <c r="BI27" s="12"/>
      <c r="BJ27" s="60"/>
      <c r="BK27" s="58">
        <f t="shared" si="1"/>
        <v>26</v>
      </c>
      <c r="BL27" s="58">
        <f t="shared" si="13"/>
        <v>26</v>
      </c>
      <c r="BM27" s="58">
        <f t="shared" si="2"/>
        <v>2402</v>
      </c>
      <c r="BN27" s="59">
        <f t="shared" si="14"/>
        <v>2402</v>
      </c>
    </row>
    <row r="28" spans="1:66" x14ac:dyDescent="0.25">
      <c r="A28" s="73" t="s">
        <v>40</v>
      </c>
      <c r="B28" s="23">
        <v>168</v>
      </c>
      <c r="C28" s="57">
        <f t="shared" si="3"/>
        <v>38</v>
      </c>
      <c r="D28" s="57">
        <f t="shared" si="4"/>
        <v>3800</v>
      </c>
      <c r="E28" s="57"/>
      <c r="F28" s="57"/>
      <c r="G28" s="18">
        <v>17</v>
      </c>
      <c r="H28" s="55">
        <v>17</v>
      </c>
      <c r="I28" s="57"/>
      <c r="J28" s="57"/>
      <c r="K28" s="57"/>
      <c r="L28" s="57"/>
      <c r="M28" s="23">
        <v>21</v>
      </c>
      <c r="N28" s="55">
        <v>16</v>
      </c>
      <c r="O28" s="23">
        <f t="shared" si="5"/>
        <v>1700</v>
      </c>
      <c r="P28" s="12">
        <v>1597</v>
      </c>
      <c r="Q28" s="23">
        <f t="shared" si="6"/>
        <v>2100</v>
      </c>
      <c r="R28" s="12">
        <v>2324</v>
      </c>
      <c r="S28" s="57"/>
      <c r="T28" s="57"/>
      <c r="U28" s="57"/>
      <c r="V28" s="57"/>
      <c r="W28" s="23">
        <v>0</v>
      </c>
      <c r="X28" s="55">
        <v>0</v>
      </c>
      <c r="Y28" s="57"/>
      <c r="Z28" s="57"/>
      <c r="AA28" s="57"/>
      <c r="AB28" s="57"/>
      <c r="AC28" s="23">
        <v>1</v>
      </c>
      <c r="AD28" s="12">
        <v>0</v>
      </c>
      <c r="AE28" s="57"/>
      <c r="AF28" s="57"/>
      <c r="AG28" s="57"/>
      <c r="AH28" s="57"/>
      <c r="AI28" s="23">
        <f t="shared" si="7"/>
        <v>37</v>
      </c>
      <c r="AJ28" s="55">
        <v>33</v>
      </c>
      <c r="AK28" s="56">
        <f t="shared" si="8"/>
        <v>0</v>
      </c>
      <c r="AL28" s="12">
        <v>0</v>
      </c>
      <c r="AM28" s="23">
        <f t="shared" si="9"/>
        <v>100</v>
      </c>
      <c r="AN28" s="12">
        <v>132</v>
      </c>
      <c r="AO28" s="23">
        <f t="shared" si="10"/>
        <v>3700</v>
      </c>
      <c r="AP28" s="12">
        <v>3789</v>
      </c>
      <c r="AQ28" s="56">
        <f t="shared" si="11"/>
        <v>0</v>
      </c>
      <c r="AR28" s="12">
        <v>0</v>
      </c>
      <c r="AS28" s="23">
        <f t="shared" si="15"/>
        <v>1000</v>
      </c>
      <c r="AT28" s="12">
        <v>1320</v>
      </c>
      <c r="AU28" s="23">
        <f t="shared" si="12"/>
        <v>37000</v>
      </c>
      <c r="AV28" s="12">
        <v>37890</v>
      </c>
      <c r="AW28" s="57"/>
      <c r="AX28" s="57"/>
      <c r="AY28" s="12"/>
      <c r="AZ28" s="57"/>
      <c r="BA28" s="12"/>
      <c r="BB28" s="57"/>
      <c r="BC28" s="12"/>
      <c r="BD28" s="23"/>
      <c r="BE28" s="12"/>
      <c r="BF28" s="23"/>
      <c r="BG28" s="12"/>
      <c r="BH28" s="23"/>
      <c r="BI28" s="12"/>
      <c r="BJ28" s="60"/>
      <c r="BK28" s="58">
        <f t="shared" si="1"/>
        <v>33</v>
      </c>
      <c r="BL28" s="58">
        <f t="shared" si="13"/>
        <v>33</v>
      </c>
      <c r="BM28" s="58">
        <f t="shared" si="2"/>
        <v>3921</v>
      </c>
      <c r="BN28" s="59">
        <f t="shared" si="14"/>
        <v>3921</v>
      </c>
    </row>
    <row r="29" spans="1:66" x14ac:dyDescent="0.25">
      <c r="A29" s="76" t="s">
        <v>41</v>
      </c>
      <c r="B29" s="23">
        <v>168</v>
      </c>
      <c r="C29" s="57">
        <f t="shared" si="3"/>
        <v>27</v>
      </c>
      <c r="D29" s="57">
        <f t="shared" si="4"/>
        <v>2700</v>
      </c>
      <c r="E29" s="57"/>
      <c r="F29" s="57"/>
      <c r="G29" s="18">
        <v>6</v>
      </c>
      <c r="H29" s="55">
        <v>5</v>
      </c>
      <c r="I29" s="57"/>
      <c r="J29" s="57"/>
      <c r="K29" s="57"/>
      <c r="L29" s="57"/>
      <c r="M29" s="23">
        <v>21</v>
      </c>
      <c r="N29" s="55">
        <v>16</v>
      </c>
      <c r="O29" s="23">
        <f t="shared" si="5"/>
        <v>600</v>
      </c>
      <c r="P29" s="12">
        <v>699</v>
      </c>
      <c r="Q29" s="23">
        <f t="shared" si="6"/>
        <v>2100</v>
      </c>
      <c r="R29" s="12">
        <v>2454</v>
      </c>
      <c r="S29" s="57"/>
      <c r="T29" s="57"/>
      <c r="U29" s="57"/>
      <c r="V29" s="57"/>
      <c r="W29" s="23">
        <v>0</v>
      </c>
      <c r="X29" s="55">
        <v>0</v>
      </c>
      <c r="Y29" s="57"/>
      <c r="Z29" s="57"/>
      <c r="AA29" s="57"/>
      <c r="AB29" s="57"/>
      <c r="AC29" s="23">
        <v>1</v>
      </c>
      <c r="AD29" s="12">
        <v>2</v>
      </c>
      <c r="AE29" s="57"/>
      <c r="AF29" s="57"/>
      <c r="AG29" s="57"/>
      <c r="AH29" s="57"/>
      <c r="AI29" s="23">
        <f t="shared" si="7"/>
        <v>26</v>
      </c>
      <c r="AJ29" s="55">
        <v>19</v>
      </c>
      <c r="AK29" s="56">
        <f t="shared" si="8"/>
        <v>0</v>
      </c>
      <c r="AL29" s="12">
        <v>0</v>
      </c>
      <c r="AM29" s="23">
        <f t="shared" si="9"/>
        <v>100</v>
      </c>
      <c r="AN29" s="12">
        <v>240</v>
      </c>
      <c r="AO29" s="23">
        <f t="shared" si="10"/>
        <v>2600</v>
      </c>
      <c r="AP29" s="12">
        <v>2913</v>
      </c>
      <c r="AQ29" s="56">
        <f t="shared" si="11"/>
        <v>0</v>
      </c>
      <c r="AR29" s="12">
        <v>0</v>
      </c>
      <c r="AS29" s="23">
        <f t="shared" si="15"/>
        <v>1000</v>
      </c>
      <c r="AT29" s="12">
        <v>2400</v>
      </c>
      <c r="AU29" s="23">
        <f t="shared" si="12"/>
        <v>26000</v>
      </c>
      <c r="AV29" s="12">
        <v>29130</v>
      </c>
      <c r="AW29" s="57"/>
      <c r="AX29" s="57"/>
      <c r="AY29" s="12"/>
      <c r="AZ29" s="57"/>
      <c r="BA29" s="12"/>
      <c r="BB29" s="57"/>
      <c r="BC29" s="12"/>
      <c r="BD29" s="23"/>
      <c r="BE29" s="12"/>
      <c r="BF29" s="23"/>
      <c r="BG29" s="12"/>
      <c r="BH29" s="23"/>
      <c r="BI29" s="12"/>
      <c r="BJ29" s="60"/>
      <c r="BK29" s="58">
        <f t="shared" si="1"/>
        <v>21</v>
      </c>
      <c r="BL29" s="58">
        <f t="shared" si="13"/>
        <v>21</v>
      </c>
      <c r="BM29" s="58">
        <f t="shared" si="2"/>
        <v>3153</v>
      </c>
      <c r="BN29" s="59">
        <f t="shared" si="14"/>
        <v>3153</v>
      </c>
    </row>
    <row r="30" spans="1:66" x14ac:dyDescent="0.25">
      <c r="A30" s="23" t="s">
        <v>42</v>
      </c>
      <c r="B30" s="57"/>
      <c r="C30" s="57"/>
      <c r="D30" s="57"/>
      <c r="E30" s="57"/>
      <c r="F30" s="57"/>
      <c r="G30" s="57"/>
      <c r="H30" s="12"/>
      <c r="I30" s="57"/>
      <c r="J30" s="57"/>
      <c r="K30" s="57"/>
      <c r="L30" s="57"/>
      <c r="M30" s="57"/>
      <c r="N30" s="12"/>
      <c r="O30" s="23"/>
      <c r="P30" s="12"/>
      <c r="Q30" s="23"/>
      <c r="R30" s="12"/>
      <c r="S30" s="57"/>
      <c r="T30" s="57"/>
      <c r="U30" s="57"/>
      <c r="V30" s="57"/>
      <c r="W30" s="57"/>
      <c r="X30" s="12"/>
      <c r="Y30" s="57"/>
      <c r="Z30" s="57"/>
      <c r="AA30" s="57"/>
      <c r="AB30" s="57"/>
      <c r="AC30" s="57"/>
      <c r="AD30" s="12"/>
      <c r="AE30" s="57"/>
      <c r="AF30" s="57"/>
      <c r="AG30" s="57"/>
      <c r="AH30" s="57"/>
      <c r="AI30" s="57"/>
      <c r="AJ30" s="12"/>
      <c r="AK30" s="23"/>
      <c r="AL30" s="12"/>
      <c r="AM30" s="23"/>
      <c r="AN30" s="12"/>
      <c r="AO30" s="23"/>
      <c r="AP30" s="12"/>
      <c r="AQ30" s="23"/>
      <c r="AR30" s="12"/>
      <c r="AS30" s="23"/>
      <c r="AT30" s="12"/>
      <c r="AU30" s="23"/>
      <c r="AV30" s="12"/>
      <c r="AW30" s="57"/>
      <c r="AX30" s="57"/>
      <c r="AY30" s="12"/>
      <c r="AZ30" s="57"/>
      <c r="BA30" s="12"/>
      <c r="BB30" s="57"/>
      <c r="BC30" s="12"/>
      <c r="BD30" s="23">
        <v>100</v>
      </c>
      <c r="BE30" s="12">
        <v>100</v>
      </c>
      <c r="BF30" s="18">
        <v>130140</v>
      </c>
      <c r="BG30" s="12">
        <v>61311</v>
      </c>
      <c r="BH30" s="57">
        <v>1</v>
      </c>
      <c r="BI30" s="12">
        <v>8.9</v>
      </c>
      <c r="BJ30" s="60"/>
    </row>
    <row r="31" spans="1:66" x14ac:dyDescent="0.25">
      <c r="A31" s="57" t="s">
        <v>43</v>
      </c>
      <c r="B31" s="57">
        <f>SUM(B6:B30)</f>
        <v>3024</v>
      </c>
      <c r="C31" s="57">
        <f>SUM(C6:C30)</f>
        <v>893</v>
      </c>
      <c r="D31" s="57">
        <f t="shared" ref="D31:BH31" si="16">SUM(D6:D30)</f>
        <v>89300</v>
      </c>
      <c r="E31" s="57">
        <f t="shared" si="16"/>
        <v>0</v>
      </c>
      <c r="F31" s="57"/>
      <c r="G31" s="57">
        <f>SUM(G12:G30)</f>
        <v>248</v>
      </c>
      <c r="H31" s="12">
        <f t="shared" si="16"/>
        <v>274</v>
      </c>
      <c r="I31" s="12">
        <f t="shared" si="16"/>
        <v>0</v>
      </c>
      <c r="J31" s="12">
        <f t="shared" si="16"/>
        <v>0</v>
      </c>
      <c r="K31" s="12">
        <f t="shared" si="16"/>
        <v>0</v>
      </c>
      <c r="L31" s="12">
        <f t="shared" si="16"/>
        <v>0</v>
      </c>
      <c r="M31" s="57">
        <f>SUM(M12:M30)</f>
        <v>645</v>
      </c>
      <c r="N31" s="12">
        <f t="shared" si="16"/>
        <v>590</v>
      </c>
      <c r="O31" s="23">
        <f>SUM(O12:O30)</f>
        <v>24800</v>
      </c>
      <c r="P31" s="12">
        <f t="shared" si="16"/>
        <v>19200</v>
      </c>
      <c r="Q31" s="23">
        <f>SUM(Q6:Q30)</f>
        <v>64500</v>
      </c>
      <c r="R31" s="12">
        <f t="shared" si="16"/>
        <v>62055</v>
      </c>
      <c r="S31" s="12">
        <f t="shared" si="16"/>
        <v>0</v>
      </c>
      <c r="T31" s="12">
        <f t="shared" si="16"/>
        <v>0</v>
      </c>
      <c r="U31" s="12">
        <f t="shared" si="16"/>
        <v>0</v>
      </c>
      <c r="V31" s="12">
        <f t="shared" si="16"/>
        <v>0</v>
      </c>
      <c r="W31" s="23">
        <f>SUM(W6:W30)</f>
        <v>9</v>
      </c>
      <c r="X31" s="55">
        <f>SUM(X6:X30)</f>
        <v>11</v>
      </c>
      <c r="Y31" s="12">
        <f t="shared" si="16"/>
        <v>0</v>
      </c>
      <c r="Z31" s="12">
        <f t="shared" si="16"/>
        <v>0</v>
      </c>
      <c r="AA31" s="12">
        <f t="shared" si="16"/>
        <v>0</v>
      </c>
      <c r="AB31" s="12">
        <f t="shared" si="16"/>
        <v>0</v>
      </c>
      <c r="AC31" s="23">
        <f>SUM(AC6:AC30)</f>
        <v>8</v>
      </c>
      <c r="AD31" s="12">
        <f>SUM(AD6:AD30)</f>
        <v>10</v>
      </c>
      <c r="AE31" s="12">
        <f t="shared" si="16"/>
        <v>0</v>
      </c>
      <c r="AF31" s="12">
        <f t="shared" si="16"/>
        <v>0</v>
      </c>
      <c r="AG31" s="12">
        <f t="shared" si="16"/>
        <v>0</v>
      </c>
      <c r="AH31" s="12">
        <f t="shared" si="16"/>
        <v>0</v>
      </c>
      <c r="AI31" s="23">
        <f>SUM(AI6:AI30)</f>
        <v>876</v>
      </c>
      <c r="AJ31" s="12">
        <f>SUM(AJ6:AJ30)</f>
        <v>843</v>
      </c>
      <c r="AK31" s="23">
        <f t="shared" ref="AK31:AP31" si="17">SUM(AK6:AK30)</f>
        <v>900</v>
      </c>
      <c r="AL31" s="12">
        <f t="shared" si="17"/>
        <v>724</v>
      </c>
      <c r="AM31" s="23">
        <f t="shared" si="17"/>
        <v>800</v>
      </c>
      <c r="AN31" s="12">
        <f t="shared" si="17"/>
        <v>967</v>
      </c>
      <c r="AO31" s="23">
        <f t="shared" si="17"/>
        <v>87600</v>
      </c>
      <c r="AP31" s="12">
        <f t="shared" si="17"/>
        <v>79564</v>
      </c>
      <c r="AQ31" s="23">
        <f t="shared" si="16"/>
        <v>9600</v>
      </c>
      <c r="AR31" s="12">
        <f t="shared" si="16"/>
        <v>7674</v>
      </c>
      <c r="AS31" s="23">
        <f t="shared" si="16"/>
        <v>8000</v>
      </c>
      <c r="AT31" s="12">
        <f t="shared" si="16"/>
        <v>9870</v>
      </c>
      <c r="AU31" s="23">
        <f t="shared" si="16"/>
        <v>927000</v>
      </c>
      <c r="AV31" s="12">
        <f t="shared" si="16"/>
        <v>840178</v>
      </c>
      <c r="AW31" s="12">
        <f t="shared" si="16"/>
        <v>0</v>
      </c>
      <c r="AX31" s="23">
        <f t="shared" si="16"/>
        <v>885</v>
      </c>
      <c r="AY31" s="55">
        <f t="shared" si="16"/>
        <v>852</v>
      </c>
      <c r="AZ31" s="23">
        <f t="shared" si="16"/>
        <v>983</v>
      </c>
      <c r="BA31" s="55">
        <f t="shared" si="16"/>
        <v>963</v>
      </c>
      <c r="BB31" s="23">
        <f t="shared" si="16"/>
        <v>160</v>
      </c>
      <c r="BC31" s="55">
        <f t="shared" si="16"/>
        <v>166</v>
      </c>
      <c r="BD31" s="56">
        <f>SUM(BD6:BD30)</f>
        <v>100</v>
      </c>
      <c r="BE31" s="12">
        <f t="shared" si="16"/>
        <v>100</v>
      </c>
      <c r="BF31" s="23">
        <f t="shared" si="16"/>
        <v>130140</v>
      </c>
      <c r="BG31" s="12">
        <f>SUM(BG6:BG30)</f>
        <v>61311</v>
      </c>
      <c r="BH31" s="23">
        <f t="shared" si="16"/>
        <v>1</v>
      </c>
      <c r="BI31" s="12">
        <f>SUM(BI30)</f>
        <v>8.9</v>
      </c>
      <c r="BJ31" s="66">
        <f>SUM(BJ6:BJ20)</f>
        <v>1981</v>
      </c>
      <c r="BK31" s="68">
        <f>SUM(BK12:BK30)</f>
        <v>864</v>
      </c>
      <c r="BL31" s="68">
        <f>SUM(BL12:BL30)</f>
        <v>864</v>
      </c>
    </row>
    <row r="32" spans="1:66" x14ac:dyDescent="0.25">
      <c r="O32" s="60"/>
    </row>
    <row r="35" spans="58:58" x14ac:dyDescent="0.25">
      <c r="BF35" s="47"/>
    </row>
  </sheetData>
  <mergeCells count="32">
    <mergeCell ref="A2:A5"/>
    <mergeCell ref="G2:R2"/>
    <mergeCell ref="W2:AV2"/>
    <mergeCell ref="AX2:AY2"/>
    <mergeCell ref="AZ2:BA2"/>
    <mergeCell ref="AM4:AN4"/>
    <mergeCell ref="AO4:AP4"/>
    <mergeCell ref="AQ4:AR4"/>
    <mergeCell ref="AS4:AT4"/>
    <mergeCell ref="M4:N4"/>
    <mergeCell ref="O4:P4"/>
    <mergeCell ref="Q4:R4"/>
    <mergeCell ref="S4:X4"/>
    <mergeCell ref="Y4:AD4"/>
    <mergeCell ref="AE4:AJ4"/>
    <mergeCell ref="AK4:AL4"/>
    <mergeCell ref="BD2:BI2"/>
    <mergeCell ref="G3:N3"/>
    <mergeCell ref="O3:R3"/>
    <mergeCell ref="W3:AJ3"/>
    <mergeCell ref="AK3:AP3"/>
    <mergeCell ref="AQ3:AV3"/>
    <mergeCell ref="AX3:AY3"/>
    <mergeCell ref="AZ3:BA3"/>
    <mergeCell ref="BB3:BC3"/>
    <mergeCell ref="BD3:BE4"/>
    <mergeCell ref="BB2:BC2"/>
    <mergeCell ref="AU4:AV4"/>
    <mergeCell ref="AX4:BC4"/>
    <mergeCell ref="BF3:BG4"/>
    <mergeCell ref="BH3:BI4"/>
    <mergeCell ref="G4:H4"/>
  </mergeCells>
  <pageMargins left="0.25" right="0.25" top="0.75" bottom="0.75" header="0.3" footer="0.3"/>
  <pageSetup paperSize="9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7EDC7-B2D0-48FF-8C4C-B15E327AAFA8}">
  <sheetPr>
    <pageSetUpPr fitToPage="1"/>
  </sheetPr>
  <dimension ref="A1:BN35"/>
  <sheetViews>
    <sheetView topLeftCell="R1" workbookViewId="0">
      <selection activeCell="BG34" sqref="BG34"/>
    </sheetView>
  </sheetViews>
  <sheetFormatPr defaultRowHeight="15" x14ac:dyDescent="0.25"/>
  <cols>
    <col min="1" max="1" width="19.42578125" customWidth="1"/>
    <col min="2" max="2" width="0.140625" customWidth="1"/>
    <col min="3" max="3" width="8.140625" hidden="1" customWidth="1"/>
    <col min="4" max="4" width="9" hidden="1" customWidth="1"/>
    <col min="5" max="5" width="8.140625" hidden="1" customWidth="1"/>
    <col min="6" max="6" width="4.140625" hidden="1" customWidth="1"/>
    <col min="7" max="7" width="5.42578125" customWidth="1"/>
    <col min="8" max="8" width="5.140625" customWidth="1"/>
    <col min="9" max="9" width="4.85546875" hidden="1" customWidth="1"/>
    <col min="10" max="10" width="4.140625" hidden="1" customWidth="1"/>
    <col min="11" max="11" width="5.28515625" hidden="1" customWidth="1"/>
    <col min="12" max="12" width="12.7109375" hidden="1" customWidth="1"/>
    <col min="13" max="13" width="5.42578125" customWidth="1"/>
    <col min="14" max="14" width="5" customWidth="1"/>
    <col min="15" max="15" width="6.85546875" customWidth="1"/>
    <col min="16" max="16" width="7" customWidth="1"/>
    <col min="17" max="17" width="7.42578125" customWidth="1"/>
    <col min="18" max="18" width="6.85546875" customWidth="1"/>
    <col min="19" max="22" width="3.28515625" hidden="1" customWidth="1"/>
    <col min="23" max="23" width="5.28515625" customWidth="1"/>
    <col min="24" max="24" width="5.5703125" customWidth="1"/>
    <col min="25" max="28" width="3.28515625" hidden="1" customWidth="1"/>
    <col min="29" max="29" width="5.28515625" customWidth="1"/>
    <col min="30" max="30" width="5.7109375" customWidth="1"/>
    <col min="31" max="33" width="4.7109375" hidden="1" customWidth="1"/>
    <col min="34" max="34" width="1.7109375" hidden="1" customWidth="1"/>
    <col min="35" max="35" width="5.5703125" customWidth="1"/>
    <col min="36" max="36" width="6.28515625" customWidth="1"/>
    <col min="37" max="37" width="5.85546875" customWidth="1"/>
    <col min="38" max="40" width="6" customWidth="1"/>
    <col min="41" max="41" width="8.28515625" customWidth="1"/>
    <col min="42" max="42" width="7.140625" customWidth="1"/>
    <col min="43" max="43" width="5.85546875" customWidth="1"/>
    <col min="44" max="46" width="6" customWidth="1"/>
    <col min="47" max="47" width="8.28515625" customWidth="1"/>
    <col min="48" max="48" width="7.140625" customWidth="1"/>
    <col min="49" max="49" width="0.140625" customWidth="1"/>
    <col min="50" max="55" width="8.85546875" customWidth="1"/>
    <col min="56" max="56" width="7.28515625" customWidth="1"/>
    <col min="57" max="62" width="7.7109375" customWidth="1"/>
  </cols>
  <sheetData>
    <row r="1" spans="1:66" s="47" customFormat="1" x14ac:dyDescent="0.25">
      <c r="A1" s="47" t="s">
        <v>80</v>
      </c>
    </row>
    <row r="2" spans="1:66" s="47" customFormat="1" ht="32.25" customHeight="1" x14ac:dyDescent="0.25">
      <c r="A2" s="254" t="s">
        <v>0</v>
      </c>
      <c r="B2" s="48"/>
      <c r="C2" s="48"/>
      <c r="D2" s="48"/>
      <c r="E2" s="48"/>
      <c r="F2" s="48"/>
      <c r="G2" s="255" t="s">
        <v>55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79"/>
      <c r="T2" s="79"/>
      <c r="U2" s="79"/>
      <c r="V2" s="79"/>
      <c r="W2" s="254" t="s">
        <v>56</v>
      </c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48"/>
      <c r="AX2" s="239" t="s">
        <v>72</v>
      </c>
      <c r="AY2" s="239"/>
      <c r="AZ2" s="239" t="s">
        <v>72</v>
      </c>
      <c r="BA2" s="239"/>
      <c r="BB2" s="239" t="s">
        <v>72</v>
      </c>
      <c r="BC2" s="239"/>
      <c r="BD2" s="251" t="s">
        <v>57</v>
      </c>
      <c r="BE2" s="252"/>
      <c r="BF2" s="252"/>
      <c r="BG2" s="252"/>
      <c r="BH2" s="252"/>
      <c r="BI2" s="253"/>
      <c r="BJ2" s="63"/>
    </row>
    <row r="3" spans="1:66" s="47" customFormat="1" ht="25.5" customHeight="1" x14ac:dyDescent="0.25">
      <c r="A3" s="254"/>
      <c r="B3" s="48"/>
      <c r="C3" s="48"/>
      <c r="D3" s="48"/>
      <c r="E3" s="48"/>
      <c r="F3" s="48"/>
      <c r="G3" s="246" t="s">
        <v>58</v>
      </c>
      <c r="H3" s="247"/>
      <c r="I3" s="247"/>
      <c r="J3" s="247"/>
      <c r="K3" s="247"/>
      <c r="L3" s="247"/>
      <c r="M3" s="247"/>
      <c r="N3" s="247"/>
      <c r="O3" s="246" t="s">
        <v>59</v>
      </c>
      <c r="P3" s="247"/>
      <c r="Q3" s="247"/>
      <c r="R3" s="247"/>
      <c r="S3" s="48"/>
      <c r="T3" s="48"/>
      <c r="U3" s="48"/>
      <c r="V3" s="48"/>
      <c r="W3" s="246" t="s">
        <v>58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 t="s">
        <v>59</v>
      </c>
      <c r="AL3" s="249"/>
      <c r="AM3" s="249"/>
      <c r="AN3" s="249"/>
      <c r="AO3" s="249"/>
      <c r="AP3" s="250"/>
      <c r="AQ3" s="246" t="s">
        <v>71</v>
      </c>
      <c r="AR3" s="247"/>
      <c r="AS3" s="247"/>
      <c r="AT3" s="247"/>
      <c r="AU3" s="247"/>
      <c r="AV3" s="247"/>
      <c r="AW3" s="48"/>
      <c r="AX3" s="243" t="s">
        <v>73</v>
      </c>
      <c r="AY3" s="244"/>
      <c r="AZ3" s="243" t="s">
        <v>74</v>
      </c>
      <c r="BA3" s="244"/>
      <c r="BB3" s="243" t="s">
        <v>75</v>
      </c>
      <c r="BC3" s="244"/>
      <c r="BD3" s="239" t="s">
        <v>61</v>
      </c>
      <c r="BE3" s="239"/>
      <c r="BF3" s="239" t="s">
        <v>16</v>
      </c>
      <c r="BG3" s="239"/>
      <c r="BH3" s="239" t="s">
        <v>62</v>
      </c>
      <c r="BI3" s="239"/>
      <c r="BJ3" s="64"/>
    </row>
    <row r="4" spans="1:66" s="47" customFormat="1" ht="15" customHeight="1" x14ac:dyDescent="0.25">
      <c r="A4" s="254"/>
      <c r="B4" s="48"/>
      <c r="C4" s="48"/>
      <c r="D4" s="48"/>
      <c r="E4" s="48"/>
      <c r="F4" s="48"/>
      <c r="G4" s="245" t="s">
        <v>63</v>
      </c>
      <c r="H4" s="245"/>
      <c r="I4" s="50"/>
      <c r="J4" s="50"/>
      <c r="K4" s="50"/>
      <c r="L4" s="50"/>
      <c r="M4" s="245" t="s">
        <v>64</v>
      </c>
      <c r="N4" s="245"/>
      <c r="O4" s="245" t="s">
        <v>63</v>
      </c>
      <c r="P4" s="245"/>
      <c r="Q4" s="245" t="s">
        <v>64</v>
      </c>
      <c r="R4" s="245"/>
      <c r="S4" s="245" t="s">
        <v>65</v>
      </c>
      <c r="T4" s="245"/>
      <c r="U4" s="245"/>
      <c r="V4" s="245"/>
      <c r="W4" s="245"/>
      <c r="X4" s="245"/>
      <c r="Y4" s="245" t="s">
        <v>66</v>
      </c>
      <c r="Z4" s="245"/>
      <c r="AA4" s="245"/>
      <c r="AB4" s="245"/>
      <c r="AC4" s="245"/>
      <c r="AD4" s="245"/>
      <c r="AE4" s="245" t="s">
        <v>67</v>
      </c>
      <c r="AF4" s="245"/>
      <c r="AG4" s="245"/>
      <c r="AH4" s="245"/>
      <c r="AI4" s="245"/>
      <c r="AJ4" s="245"/>
      <c r="AK4" s="246" t="s">
        <v>65</v>
      </c>
      <c r="AL4" s="246"/>
      <c r="AM4" s="245" t="s">
        <v>66</v>
      </c>
      <c r="AN4" s="245"/>
      <c r="AO4" s="245" t="s">
        <v>67</v>
      </c>
      <c r="AP4" s="245"/>
      <c r="AQ4" s="246" t="s">
        <v>65</v>
      </c>
      <c r="AR4" s="246"/>
      <c r="AS4" s="245" t="s">
        <v>66</v>
      </c>
      <c r="AT4" s="245"/>
      <c r="AU4" s="245" t="s">
        <v>67</v>
      </c>
      <c r="AV4" s="245"/>
      <c r="AW4" s="48"/>
      <c r="AX4" s="240" t="s">
        <v>60</v>
      </c>
      <c r="AY4" s="241"/>
      <c r="AZ4" s="241"/>
      <c r="BA4" s="241"/>
      <c r="BB4" s="241"/>
      <c r="BC4" s="242"/>
      <c r="BD4" s="239"/>
      <c r="BE4" s="239"/>
      <c r="BF4" s="239"/>
      <c r="BG4" s="239"/>
      <c r="BH4" s="239"/>
      <c r="BI4" s="239"/>
      <c r="BJ4" s="64"/>
    </row>
    <row r="5" spans="1:66" s="47" customFormat="1" ht="15" customHeight="1" x14ac:dyDescent="0.25">
      <c r="A5" s="254"/>
      <c r="B5" s="78" t="s">
        <v>68</v>
      </c>
      <c r="C5" s="78" t="s">
        <v>1</v>
      </c>
      <c r="D5" s="78" t="s">
        <v>2</v>
      </c>
      <c r="E5" s="78"/>
      <c r="F5" s="78"/>
      <c r="G5" s="78" t="s">
        <v>69</v>
      </c>
      <c r="H5" s="78" t="s">
        <v>70</v>
      </c>
      <c r="I5" s="50" t="s">
        <v>64</v>
      </c>
      <c r="J5" s="50"/>
      <c r="K5" s="50"/>
      <c r="L5" s="50"/>
      <c r="M5" s="50" t="s">
        <v>69</v>
      </c>
      <c r="N5" s="50" t="s">
        <v>70</v>
      </c>
      <c r="O5" s="78" t="s">
        <v>69</v>
      </c>
      <c r="P5" s="78" t="s">
        <v>70</v>
      </c>
      <c r="Q5" s="78" t="s">
        <v>69</v>
      </c>
      <c r="R5" s="78" t="s">
        <v>70</v>
      </c>
      <c r="S5" s="48"/>
      <c r="T5" s="48"/>
      <c r="U5" s="48"/>
      <c r="V5" s="48"/>
      <c r="W5" s="78" t="s">
        <v>69</v>
      </c>
      <c r="X5" s="78" t="s">
        <v>70</v>
      </c>
      <c r="Y5" s="78" t="s">
        <v>69</v>
      </c>
      <c r="Z5" s="78" t="s">
        <v>70</v>
      </c>
      <c r="AA5" s="78" t="s">
        <v>69</v>
      </c>
      <c r="AB5" s="78" t="s">
        <v>70</v>
      </c>
      <c r="AC5" s="78" t="s">
        <v>69</v>
      </c>
      <c r="AD5" s="78" t="s">
        <v>70</v>
      </c>
      <c r="AE5" s="78" t="s">
        <v>69</v>
      </c>
      <c r="AF5" s="78" t="s">
        <v>70</v>
      </c>
      <c r="AG5" s="78" t="s">
        <v>69</v>
      </c>
      <c r="AH5" s="78" t="s">
        <v>70</v>
      </c>
      <c r="AI5" s="78" t="s">
        <v>69</v>
      </c>
      <c r="AJ5" s="78" t="s">
        <v>70</v>
      </c>
      <c r="AK5" s="78" t="s">
        <v>69</v>
      </c>
      <c r="AL5" s="78" t="s">
        <v>70</v>
      </c>
      <c r="AM5" s="78" t="s">
        <v>69</v>
      </c>
      <c r="AN5" s="78" t="s">
        <v>70</v>
      </c>
      <c r="AO5" s="78" t="s">
        <v>69</v>
      </c>
      <c r="AP5" s="78" t="s">
        <v>70</v>
      </c>
      <c r="AQ5" s="78" t="s">
        <v>69</v>
      </c>
      <c r="AR5" s="78" t="s">
        <v>70</v>
      </c>
      <c r="AS5" s="78" t="s">
        <v>69</v>
      </c>
      <c r="AT5" s="78" t="s">
        <v>70</v>
      </c>
      <c r="AU5" s="78" t="s">
        <v>69</v>
      </c>
      <c r="AV5" s="78" t="s">
        <v>70</v>
      </c>
      <c r="AW5" s="50"/>
      <c r="AX5" s="78" t="s">
        <v>69</v>
      </c>
      <c r="AY5" s="78" t="s">
        <v>70</v>
      </c>
      <c r="AZ5" s="78" t="s">
        <v>69</v>
      </c>
      <c r="BA5" s="78" t="s">
        <v>70</v>
      </c>
      <c r="BB5" s="78" t="s">
        <v>69</v>
      </c>
      <c r="BC5" s="78" t="s">
        <v>70</v>
      </c>
      <c r="BD5" s="78" t="s">
        <v>69</v>
      </c>
      <c r="BE5" s="78" t="s">
        <v>70</v>
      </c>
      <c r="BF5" s="78" t="s">
        <v>69</v>
      </c>
      <c r="BG5" s="78" t="s">
        <v>70</v>
      </c>
      <c r="BH5" s="78" t="s">
        <v>69</v>
      </c>
      <c r="BI5" s="78" t="s">
        <v>70</v>
      </c>
      <c r="BJ5" s="65"/>
    </row>
    <row r="6" spans="1:66" x14ac:dyDescent="0.25">
      <c r="A6" s="26" t="s">
        <v>18</v>
      </c>
      <c r="B6" s="52"/>
      <c r="C6" s="52"/>
      <c r="D6" s="52"/>
      <c r="E6" s="52"/>
      <c r="F6" s="52"/>
      <c r="G6" s="52"/>
      <c r="H6" s="53"/>
      <c r="I6" s="52"/>
      <c r="J6" s="52"/>
      <c r="K6" s="52"/>
      <c r="L6" s="52"/>
      <c r="M6" s="52"/>
      <c r="N6" s="53"/>
      <c r="O6" s="54"/>
      <c r="P6" s="53"/>
      <c r="Q6" s="54"/>
      <c r="R6" s="53"/>
      <c r="S6" s="52"/>
      <c r="T6" s="52"/>
      <c r="U6" s="52"/>
      <c r="V6" s="52"/>
      <c r="W6" s="52"/>
      <c r="X6" s="53"/>
      <c r="Y6" s="52"/>
      <c r="Z6" s="52"/>
      <c r="AA6" s="52"/>
      <c r="AB6" s="52"/>
      <c r="AC6" s="52"/>
      <c r="AD6" s="53"/>
      <c r="AE6" s="52"/>
      <c r="AF6" s="52"/>
      <c r="AG6" s="52"/>
      <c r="AH6" s="52"/>
      <c r="AI6" s="52"/>
      <c r="AJ6" s="53"/>
      <c r="AK6" s="54"/>
      <c r="AL6" s="53"/>
      <c r="AM6" s="54"/>
      <c r="AN6" s="53"/>
      <c r="AO6" s="54"/>
      <c r="AP6" s="53"/>
      <c r="AQ6" s="54"/>
      <c r="AR6" s="53"/>
      <c r="AS6" s="54"/>
      <c r="AT6" s="53"/>
      <c r="AU6" s="54"/>
      <c r="AV6" s="53"/>
      <c r="AW6" s="52"/>
      <c r="AX6" s="16">
        <v>43</v>
      </c>
      <c r="AY6" s="61">
        <v>41</v>
      </c>
      <c r="AZ6" s="16">
        <v>55</v>
      </c>
      <c r="BA6" s="53">
        <v>57</v>
      </c>
      <c r="BB6" s="16">
        <v>8</v>
      </c>
      <c r="BC6" s="55">
        <v>6</v>
      </c>
      <c r="BD6" s="56"/>
      <c r="BE6" s="12"/>
      <c r="BF6" s="23"/>
      <c r="BG6" s="12"/>
      <c r="BH6" s="23"/>
      <c r="BI6" s="12"/>
      <c r="BJ6" s="66">
        <f>SUM(AY6,BA6,BC6)</f>
        <v>104</v>
      </c>
    </row>
    <row r="7" spans="1:66" x14ac:dyDescent="0.25">
      <c r="A7" s="26" t="s">
        <v>19</v>
      </c>
      <c r="B7" s="57"/>
      <c r="C7" s="57"/>
      <c r="D7" s="57"/>
      <c r="E7" s="57"/>
      <c r="F7" s="57"/>
      <c r="G7" s="57"/>
      <c r="H7" s="12"/>
      <c r="I7" s="57"/>
      <c r="J7" s="57"/>
      <c r="K7" s="57"/>
      <c r="L7" s="57"/>
      <c r="M7" s="57"/>
      <c r="N7" s="12"/>
      <c r="O7" s="23"/>
      <c r="P7" s="12"/>
      <c r="Q7" s="23"/>
      <c r="R7" s="12"/>
      <c r="S7" s="57"/>
      <c r="T7" s="57"/>
      <c r="U7" s="57"/>
      <c r="V7" s="57"/>
      <c r="W7" s="57"/>
      <c r="X7" s="12"/>
      <c r="Y7" s="57"/>
      <c r="Z7" s="57"/>
      <c r="AA7" s="57"/>
      <c r="AB7" s="57"/>
      <c r="AC7" s="57"/>
      <c r="AD7" s="12"/>
      <c r="AE7" s="57"/>
      <c r="AF7" s="57"/>
      <c r="AG7" s="57"/>
      <c r="AH7" s="57"/>
      <c r="AI7" s="57"/>
      <c r="AJ7" s="12"/>
      <c r="AK7" s="23"/>
      <c r="AL7" s="12"/>
      <c r="AM7" s="23"/>
      <c r="AN7" s="12"/>
      <c r="AO7" s="23"/>
      <c r="AP7" s="12"/>
      <c r="AQ7" s="23"/>
      <c r="AR7" s="12"/>
      <c r="AS7" s="23"/>
      <c r="AT7" s="12"/>
      <c r="AU7" s="23"/>
      <c r="AV7" s="12"/>
      <c r="AW7" s="57"/>
      <c r="AX7" s="16">
        <v>42</v>
      </c>
      <c r="AY7" s="13">
        <v>47</v>
      </c>
      <c r="AZ7" s="16">
        <v>50</v>
      </c>
      <c r="BA7" s="12">
        <v>48</v>
      </c>
      <c r="BB7" s="16">
        <v>6</v>
      </c>
      <c r="BC7" s="55">
        <v>3</v>
      </c>
      <c r="BD7" s="56"/>
      <c r="BE7" s="12"/>
      <c r="BF7" s="23"/>
      <c r="BG7" s="12"/>
      <c r="BH7" s="23"/>
      <c r="BI7" s="12"/>
      <c r="BJ7" s="66">
        <f t="shared" ref="BJ7:BJ20" si="0">SUM(AY7,BA7,BC7)</f>
        <v>98</v>
      </c>
    </row>
    <row r="8" spans="1:66" x14ac:dyDescent="0.25">
      <c r="A8" s="26" t="s">
        <v>20</v>
      </c>
      <c r="B8" s="57"/>
      <c r="C8" s="57"/>
      <c r="D8" s="57"/>
      <c r="E8" s="57"/>
      <c r="F8" s="57"/>
      <c r="G8" s="57"/>
      <c r="H8" s="12"/>
      <c r="I8" s="57"/>
      <c r="J8" s="57"/>
      <c r="K8" s="57"/>
      <c r="L8" s="57"/>
      <c r="M8" s="57"/>
      <c r="N8" s="12"/>
      <c r="O8" s="23"/>
      <c r="P8" s="12"/>
      <c r="Q8" s="23"/>
      <c r="R8" s="12"/>
      <c r="S8" s="57"/>
      <c r="T8" s="57"/>
      <c r="U8" s="57"/>
      <c r="V8" s="57"/>
      <c r="W8" s="57"/>
      <c r="X8" s="12"/>
      <c r="Y8" s="57"/>
      <c r="Z8" s="57"/>
      <c r="AA8" s="57"/>
      <c r="AB8" s="57"/>
      <c r="AC8" s="57"/>
      <c r="AD8" s="12"/>
      <c r="AE8" s="57"/>
      <c r="AF8" s="57"/>
      <c r="AG8" s="57"/>
      <c r="AH8" s="57"/>
      <c r="AI8" s="57"/>
      <c r="AJ8" s="12"/>
      <c r="AK8" s="23"/>
      <c r="AL8" s="12"/>
      <c r="AM8" s="23"/>
      <c r="AN8" s="12"/>
      <c r="AO8" s="23"/>
      <c r="AP8" s="12"/>
      <c r="AQ8" s="23"/>
      <c r="AR8" s="12"/>
      <c r="AS8" s="23"/>
      <c r="AT8" s="12"/>
      <c r="AU8" s="23"/>
      <c r="AV8" s="12"/>
      <c r="AW8" s="57"/>
      <c r="AX8" s="16">
        <v>29</v>
      </c>
      <c r="AY8" s="13">
        <v>26</v>
      </c>
      <c r="AZ8" s="16">
        <v>25</v>
      </c>
      <c r="BA8" s="12">
        <v>32</v>
      </c>
      <c r="BB8" s="16">
        <v>2</v>
      </c>
      <c r="BC8" s="55">
        <v>6</v>
      </c>
      <c r="BD8" s="56"/>
      <c r="BE8" s="12"/>
      <c r="BF8" s="23"/>
      <c r="BG8" s="12"/>
      <c r="BH8" s="23"/>
      <c r="BI8" s="12"/>
      <c r="BJ8" s="66">
        <f t="shared" si="0"/>
        <v>64</v>
      </c>
    </row>
    <row r="9" spans="1:66" x14ac:dyDescent="0.25">
      <c r="A9" s="26" t="s">
        <v>21</v>
      </c>
      <c r="B9" s="57"/>
      <c r="C9" s="57"/>
      <c r="D9" s="57"/>
      <c r="E9" s="57"/>
      <c r="F9" s="57"/>
      <c r="G9" s="57"/>
      <c r="H9" s="12"/>
      <c r="I9" s="57"/>
      <c r="J9" s="57"/>
      <c r="K9" s="57"/>
      <c r="L9" s="57"/>
      <c r="M9" s="57"/>
      <c r="N9" s="12"/>
      <c r="O9" s="23"/>
      <c r="P9" s="12"/>
      <c r="Q9" s="23"/>
      <c r="R9" s="12"/>
      <c r="S9" s="57"/>
      <c r="T9" s="57"/>
      <c r="U9" s="57"/>
      <c r="V9" s="57"/>
      <c r="W9" s="57"/>
      <c r="X9" s="12"/>
      <c r="Y9" s="57"/>
      <c r="Z9" s="57"/>
      <c r="AA9" s="57"/>
      <c r="AB9" s="57"/>
      <c r="AC9" s="57"/>
      <c r="AD9" s="12"/>
      <c r="AE9" s="57"/>
      <c r="AF9" s="57"/>
      <c r="AG9" s="57"/>
      <c r="AH9" s="57"/>
      <c r="AI9" s="57"/>
      <c r="AJ9" s="12"/>
      <c r="AK9" s="23"/>
      <c r="AL9" s="12"/>
      <c r="AM9" s="23"/>
      <c r="AN9" s="12"/>
      <c r="AO9" s="23"/>
      <c r="AP9" s="12"/>
      <c r="AQ9" s="23"/>
      <c r="AR9" s="12"/>
      <c r="AS9" s="23"/>
      <c r="AT9" s="12"/>
      <c r="AU9" s="23"/>
      <c r="AV9" s="12"/>
      <c r="AW9" s="57"/>
      <c r="AX9" s="16">
        <v>337</v>
      </c>
      <c r="AY9" s="13">
        <v>334</v>
      </c>
      <c r="AZ9" s="16">
        <v>402</v>
      </c>
      <c r="BA9" s="12">
        <v>387</v>
      </c>
      <c r="BB9" s="16">
        <v>47</v>
      </c>
      <c r="BC9" s="55">
        <v>67</v>
      </c>
      <c r="BD9" s="56"/>
      <c r="BE9" s="12"/>
      <c r="BF9" s="23"/>
      <c r="BG9" s="12"/>
      <c r="BH9" s="23"/>
      <c r="BI9" s="12"/>
      <c r="BJ9" s="66">
        <f t="shared" si="0"/>
        <v>788</v>
      </c>
    </row>
    <row r="10" spans="1:66" x14ac:dyDescent="0.25">
      <c r="A10" s="26" t="s">
        <v>22</v>
      </c>
      <c r="B10" s="57"/>
      <c r="C10" s="57"/>
      <c r="D10" s="57"/>
      <c r="E10" s="57"/>
      <c r="F10" s="57"/>
      <c r="G10" s="57"/>
      <c r="H10" s="12"/>
      <c r="I10" s="57"/>
      <c r="J10" s="57"/>
      <c r="K10" s="57"/>
      <c r="L10" s="57"/>
      <c r="M10" s="57"/>
      <c r="N10" s="12"/>
      <c r="O10" s="23"/>
      <c r="P10" s="12"/>
      <c r="Q10" s="23"/>
      <c r="R10" s="12"/>
      <c r="S10" s="57"/>
      <c r="T10" s="57"/>
      <c r="U10" s="57"/>
      <c r="V10" s="57"/>
      <c r="W10" s="57"/>
      <c r="X10" s="12"/>
      <c r="Y10" s="57"/>
      <c r="Z10" s="57"/>
      <c r="AA10" s="57"/>
      <c r="AB10" s="57"/>
      <c r="AC10" s="57"/>
      <c r="AD10" s="12"/>
      <c r="AE10" s="57"/>
      <c r="AF10" s="57"/>
      <c r="AG10" s="57"/>
      <c r="AH10" s="57"/>
      <c r="AI10" s="57"/>
      <c r="AJ10" s="12"/>
      <c r="AK10" s="23"/>
      <c r="AL10" s="12"/>
      <c r="AM10" s="23"/>
      <c r="AN10" s="12"/>
      <c r="AO10" s="23"/>
      <c r="AP10" s="12"/>
      <c r="AQ10" s="23"/>
      <c r="AR10" s="12"/>
      <c r="AS10" s="23"/>
      <c r="AT10" s="12"/>
      <c r="AU10" s="23"/>
      <c r="AV10" s="12"/>
      <c r="AW10" s="57"/>
      <c r="AX10" s="16">
        <v>30</v>
      </c>
      <c r="AY10" s="13">
        <v>22</v>
      </c>
      <c r="AZ10" s="16">
        <v>41</v>
      </c>
      <c r="BA10" s="12">
        <v>39</v>
      </c>
      <c r="BB10" s="16">
        <v>6</v>
      </c>
      <c r="BC10" s="55">
        <v>3</v>
      </c>
      <c r="BD10" s="56"/>
      <c r="BE10" s="12"/>
      <c r="BF10" s="23"/>
      <c r="BG10" s="12"/>
      <c r="BH10" s="23"/>
      <c r="BI10" s="12"/>
      <c r="BJ10" s="66">
        <f t="shared" si="0"/>
        <v>64</v>
      </c>
    </row>
    <row r="11" spans="1:66" x14ac:dyDescent="0.25">
      <c r="A11" s="23" t="s">
        <v>23</v>
      </c>
      <c r="B11" s="57"/>
      <c r="C11" s="57"/>
      <c r="D11" s="57"/>
      <c r="E11" s="57"/>
      <c r="F11" s="57"/>
      <c r="G11" s="57"/>
      <c r="H11" s="12"/>
      <c r="I11" s="57"/>
      <c r="J11" s="57"/>
      <c r="K11" s="57"/>
      <c r="L11" s="57"/>
      <c r="M11" s="57"/>
      <c r="N11" s="12"/>
      <c r="O11" s="23"/>
      <c r="P11" s="12"/>
      <c r="Q11" s="23"/>
      <c r="R11" s="12"/>
      <c r="S11" s="57"/>
      <c r="T11" s="57"/>
      <c r="U11" s="57"/>
      <c r="V11" s="57"/>
      <c r="W11" s="57"/>
      <c r="X11" s="12"/>
      <c r="Y11" s="57"/>
      <c r="Z11" s="57"/>
      <c r="AA11" s="57"/>
      <c r="AB11" s="57"/>
      <c r="AC11" s="57"/>
      <c r="AD11" s="12"/>
      <c r="AE11" s="57"/>
      <c r="AF11" s="57"/>
      <c r="AG11" s="57"/>
      <c r="AH11" s="57"/>
      <c r="AI11" s="57"/>
      <c r="AJ11" s="12"/>
      <c r="AK11" s="23"/>
      <c r="AL11" s="12"/>
      <c r="AM11" s="23"/>
      <c r="AN11" s="12"/>
      <c r="AO11" s="23"/>
      <c r="AP11" s="12"/>
      <c r="AQ11" s="23"/>
      <c r="AR11" s="12"/>
      <c r="AS11" s="23"/>
      <c r="AT11" s="12"/>
      <c r="AU11" s="23"/>
      <c r="AV11" s="12"/>
      <c r="AW11" s="57"/>
      <c r="AX11" s="16">
        <v>43</v>
      </c>
      <c r="AY11" s="13">
        <v>39</v>
      </c>
      <c r="AZ11" s="16">
        <v>53</v>
      </c>
      <c r="BA11" s="12">
        <v>54</v>
      </c>
      <c r="BB11" s="16">
        <v>18</v>
      </c>
      <c r="BC11" s="55">
        <v>15</v>
      </c>
      <c r="BD11" s="56"/>
      <c r="BE11" s="12"/>
      <c r="BF11" s="23"/>
      <c r="BG11" s="12"/>
      <c r="BH11" s="23"/>
      <c r="BI11" s="12"/>
      <c r="BJ11" s="66">
        <f t="shared" si="0"/>
        <v>108</v>
      </c>
    </row>
    <row r="12" spans="1:66" x14ac:dyDescent="0.25">
      <c r="A12" s="23" t="s">
        <v>24</v>
      </c>
      <c r="B12" s="23">
        <v>168</v>
      </c>
      <c r="C12" s="57">
        <f>SUM(G12,M12)</f>
        <v>31</v>
      </c>
      <c r="D12" s="57">
        <f>SUM(O12,Q12)</f>
        <v>3100</v>
      </c>
      <c r="E12" s="57"/>
      <c r="F12" s="57"/>
      <c r="G12" s="18">
        <v>9</v>
      </c>
      <c r="H12" s="12">
        <v>6</v>
      </c>
      <c r="I12" s="57"/>
      <c r="J12" s="57"/>
      <c r="K12" s="57"/>
      <c r="L12" s="57"/>
      <c r="M12" s="23">
        <v>22</v>
      </c>
      <c r="N12" s="55">
        <v>22</v>
      </c>
      <c r="O12" s="23">
        <f>G12*100</f>
        <v>900</v>
      </c>
      <c r="P12" s="12">
        <v>542</v>
      </c>
      <c r="Q12" s="23">
        <f>M12*100</f>
        <v>2200</v>
      </c>
      <c r="R12" s="12">
        <v>2615</v>
      </c>
      <c r="S12" s="57"/>
      <c r="T12" s="57"/>
      <c r="U12" s="57"/>
      <c r="V12" s="57"/>
      <c r="W12" s="23">
        <v>0</v>
      </c>
      <c r="X12" s="12">
        <v>0</v>
      </c>
      <c r="Y12" s="57"/>
      <c r="Z12" s="57"/>
      <c r="AA12" s="57"/>
      <c r="AB12" s="57"/>
      <c r="AC12" s="23">
        <v>1</v>
      </c>
      <c r="AD12" s="12">
        <v>1</v>
      </c>
      <c r="AE12" s="57"/>
      <c r="AF12" s="57"/>
      <c r="AG12" s="57"/>
      <c r="AH12" s="57"/>
      <c r="AI12" s="23">
        <f>SUM(G12,M12)-W12-AC12</f>
        <v>30</v>
      </c>
      <c r="AJ12" s="55">
        <v>27</v>
      </c>
      <c r="AK12" s="56">
        <f>W12*100</f>
        <v>0</v>
      </c>
      <c r="AL12" s="12">
        <v>0</v>
      </c>
      <c r="AM12" s="23">
        <f>AC12*100</f>
        <v>100</v>
      </c>
      <c r="AN12" s="12">
        <v>175</v>
      </c>
      <c r="AO12" s="23">
        <f>AI12*100</f>
        <v>3000</v>
      </c>
      <c r="AP12" s="12">
        <v>2982</v>
      </c>
      <c r="AQ12" s="56">
        <f>AK12*10</f>
        <v>0</v>
      </c>
      <c r="AR12" s="12">
        <v>0</v>
      </c>
      <c r="AS12" s="23">
        <f>AM12*10</f>
        <v>1000</v>
      </c>
      <c r="AT12" s="12">
        <v>1750</v>
      </c>
      <c r="AU12" s="23">
        <f>AO12*10</f>
        <v>30000</v>
      </c>
      <c r="AV12" s="12">
        <v>29820</v>
      </c>
      <c r="AW12" s="57"/>
      <c r="AX12" s="16">
        <v>27</v>
      </c>
      <c r="AY12" s="13">
        <v>26</v>
      </c>
      <c r="AZ12" s="16">
        <v>24</v>
      </c>
      <c r="BA12" s="12">
        <v>30</v>
      </c>
      <c r="BB12" s="16">
        <v>7</v>
      </c>
      <c r="BC12" s="55">
        <v>7</v>
      </c>
      <c r="BD12" s="56"/>
      <c r="BE12" s="12"/>
      <c r="BF12" s="23"/>
      <c r="BG12" s="12"/>
      <c r="BH12" s="23"/>
      <c r="BI12" s="12"/>
      <c r="BJ12" s="66">
        <f t="shared" si="0"/>
        <v>63</v>
      </c>
      <c r="BK12" s="58">
        <f t="shared" ref="BK12:BK29" si="1">SUM(H12,N12)</f>
        <v>28</v>
      </c>
      <c r="BL12" s="58">
        <f>SUM(X12,AD12,AJ12)</f>
        <v>28</v>
      </c>
      <c r="BM12" s="58">
        <f t="shared" ref="BM12:BM29" si="2">SUM(P12,,R12)</f>
        <v>3157</v>
      </c>
      <c r="BN12" s="59">
        <f>SUM(AL12,AN12,AP12)</f>
        <v>3157</v>
      </c>
    </row>
    <row r="13" spans="1:66" x14ac:dyDescent="0.25">
      <c r="A13" s="23" t="s">
        <v>25</v>
      </c>
      <c r="B13" s="23">
        <v>168</v>
      </c>
      <c r="C13" s="57">
        <f t="shared" ref="C13:C29" si="3">SUM(G13,M13)</f>
        <v>54</v>
      </c>
      <c r="D13" s="57">
        <f t="shared" ref="D13:D29" si="4">SUM(O13,Q13)</f>
        <v>5400</v>
      </c>
      <c r="E13" s="57"/>
      <c r="F13" s="57"/>
      <c r="G13" s="18">
        <v>8</v>
      </c>
      <c r="H13" s="55">
        <v>8</v>
      </c>
      <c r="I13" s="57"/>
      <c r="J13" s="57"/>
      <c r="K13" s="57"/>
      <c r="L13" s="57"/>
      <c r="M13" s="23">
        <v>46</v>
      </c>
      <c r="N13" s="55">
        <v>42</v>
      </c>
      <c r="O13" s="23">
        <f t="shared" ref="O13:O29" si="5">G13*100</f>
        <v>800</v>
      </c>
      <c r="P13" s="12">
        <v>944</v>
      </c>
      <c r="Q13" s="23">
        <f t="shared" ref="Q13:Q29" si="6">M13*100</f>
        <v>4600</v>
      </c>
      <c r="R13" s="12">
        <v>5193</v>
      </c>
      <c r="S13" s="57"/>
      <c r="T13" s="57"/>
      <c r="U13" s="57"/>
      <c r="V13" s="57"/>
      <c r="W13" s="23">
        <v>0</v>
      </c>
      <c r="X13" s="12">
        <v>0</v>
      </c>
      <c r="Y13" s="57"/>
      <c r="Z13" s="57"/>
      <c r="AA13" s="57"/>
      <c r="AB13" s="57"/>
      <c r="AC13" s="23">
        <v>0</v>
      </c>
      <c r="AD13" s="12">
        <v>0</v>
      </c>
      <c r="AE13" s="57"/>
      <c r="AF13" s="57"/>
      <c r="AG13" s="57"/>
      <c r="AH13" s="57"/>
      <c r="AI13" s="23">
        <f t="shared" ref="AI13:AI29" si="7">SUM(G13,M13)-W13-AC13</f>
        <v>54</v>
      </c>
      <c r="AJ13" s="55">
        <v>50</v>
      </c>
      <c r="AK13" s="56">
        <f t="shared" ref="AK13:AK29" si="8">W13*100</f>
        <v>0</v>
      </c>
      <c r="AL13" s="12">
        <v>0</v>
      </c>
      <c r="AM13" s="23">
        <f t="shared" ref="AM13:AM29" si="9">AC13*100</f>
        <v>0</v>
      </c>
      <c r="AN13" s="12">
        <v>0</v>
      </c>
      <c r="AO13" s="23">
        <f t="shared" ref="AO13:AO29" si="10">AI13*100</f>
        <v>5400</v>
      </c>
      <c r="AP13" s="12">
        <v>6137</v>
      </c>
      <c r="AQ13" s="56">
        <f t="shared" ref="AQ13:AQ29" si="11">AK13*10</f>
        <v>0</v>
      </c>
      <c r="AR13" s="12">
        <v>0</v>
      </c>
      <c r="AS13" s="23">
        <f>AM13*10</f>
        <v>0</v>
      </c>
      <c r="AT13" s="12">
        <v>0</v>
      </c>
      <c r="AU13" s="23">
        <f t="shared" ref="AU13:AU29" si="12">AO13*10</f>
        <v>54000</v>
      </c>
      <c r="AV13" s="12">
        <v>61370</v>
      </c>
      <c r="AW13" s="57"/>
      <c r="AX13" s="16">
        <v>43</v>
      </c>
      <c r="AY13" s="13">
        <v>39</v>
      </c>
      <c r="AZ13" s="16">
        <v>38</v>
      </c>
      <c r="BA13" s="12">
        <v>35</v>
      </c>
      <c r="BB13" s="16">
        <v>11</v>
      </c>
      <c r="BC13" s="55">
        <v>11</v>
      </c>
      <c r="BD13" s="56"/>
      <c r="BE13" s="12"/>
      <c r="BF13" s="23"/>
      <c r="BG13" s="12"/>
      <c r="BH13" s="23"/>
      <c r="BI13" s="12"/>
      <c r="BJ13" s="66">
        <f t="shared" si="0"/>
        <v>85</v>
      </c>
      <c r="BK13" s="58">
        <f t="shared" si="1"/>
        <v>50</v>
      </c>
      <c r="BL13" s="58">
        <f t="shared" ref="BL13:BL29" si="13">SUM(X13,AD13,AJ13)</f>
        <v>50</v>
      </c>
      <c r="BM13" s="58">
        <f t="shared" si="2"/>
        <v>6137</v>
      </c>
      <c r="BN13" s="59">
        <f>SUM(AL13,AN13,AP13)</f>
        <v>6137</v>
      </c>
    </row>
    <row r="14" spans="1:66" x14ac:dyDescent="0.25">
      <c r="A14" s="23" t="s">
        <v>26</v>
      </c>
      <c r="B14" s="23">
        <v>168</v>
      </c>
      <c r="C14" s="57">
        <f t="shared" si="3"/>
        <v>25</v>
      </c>
      <c r="D14" s="57">
        <f t="shared" si="4"/>
        <v>2500</v>
      </c>
      <c r="E14" s="57"/>
      <c r="F14" s="57"/>
      <c r="G14" s="18">
        <v>2</v>
      </c>
      <c r="H14" s="55">
        <v>6</v>
      </c>
      <c r="I14" s="57"/>
      <c r="J14" s="57"/>
      <c r="K14" s="57"/>
      <c r="L14" s="57"/>
      <c r="M14" s="23">
        <v>23</v>
      </c>
      <c r="N14" s="55">
        <v>18</v>
      </c>
      <c r="O14" s="23">
        <f t="shared" si="5"/>
        <v>200</v>
      </c>
      <c r="P14" s="12">
        <v>258</v>
      </c>
      <c r="Q14" s="23">
        <f t="shared" si="6"/>
        <v>2300</v>
      </c>
      <c r="R14" s="12">
        <v>2489</v>
      </c>
      <c r="S14" s="57"/>
      <c r="T14" s="57"/>
      <c r="U14" s="57"/>
      <c r="V14" s="57"/>
      <c r="W14" s="23">
        <v>0</v>
      </c>
      <c r="X14" s="55">
        <v>0</v>
      </c>
      <c r="Y14" s="57"/>
      <c r="Z14" s="57"/>
      <c r="AA14" s="57"/>
      <c r="AB14" s="57"/>
      <c r="AC14" s="23">
        <v>0</v>
      </c>
      <c r="AD14" s="12">
        <v>0</v>
      </c>
      <c r="AE14" s="57"/>
      <c r="AF14" s="57"/>
      <c r="AG14" s="57"/>
      <c r="AH14" s="57"/>
      <c r="AI14" s="23">
        <f t="shared" si="7"/>
        <v>25</v>
      </c>
      <c r="AJ14" s="55">
        <v>24</v>
      </c>
      <c r="AK14" s="56">
        <f t="shared" si="8"/>
        <v>0</v>
      </c>
      <c r="AL14" s="12">
        <v>0</v>
      </c>
      <c r="AM14" s="23">
        <f t="shared" si="9"/>
        <v>0</v>
      </c>
      <c r="AN14" s="12">
        <v>0</v>
      </c>
      <c r="AO14" s="23">
        <f t="shared" si="10"/>
        <v>2500</v>
      </c>
      <c r="AP14" s="12">
        <v>2747</v>
      </c>
      <c r="AQ14" s="56">
        <f t="shared" si="11"/>
        <v>0</v>
      </c>
      <c r="AR14" s="12">
        <v>0</v>
      </c>
      <c r="AS14" s="23">
        <f>AM14*10</f>
        <v>0</v>
      </c>
      <c r="AT14" s="12">
        <v>0</v>
      </c>
      <c r="AU14" s="23">
        <f t="shared" si="12"/>
        <v>25000</v>
      </c>
      <c r="AV14" s="12">
        <v>27470</v>
      </c>
      <c r="AW14" s="57"/>
      <c r="AX14" s="16">
        <v>38</v>
      </c>
      <c r="AY14" s="13">
        <v>45</v>
      </c>
      <c r="AZ14" s="16">
        <v>19</v>
      </c>
      <c r="BA14" s="12">
        <v>19</v>
      </c>
      <c r="BB14" s="16">
        <v>8</v>
      </c>
      <c r="BC14" s="55">
        <v>3</v>
      </c>
      <c r="BD14" s="56"/>
      <c r="BE14" s="12"/>
      <c r="BF14" s="23"/>
      <c r="BG14" s="12"/>
      <c r="BH14" s="23"/>
      <c r="BI14" s="12"/>
      <c r="BJ14" s="66">
        <f t="shared" si="0"/>
        <v>67</v>
      </c>
      <c r="BK14" s="58">
        <f t="shared" si="1"/>
        <v>24</v>
      </c>
      <c r="BL14" s="58">
        <f t="shared" si="13"/>
        <v>24</v>
      </c>
      <c r="BM14" s="58">
        <f t="shared" si="2"/>
        <v>2747</v>
      </c>
      <c r="BN14" s="59">
        <f t="shared" ref="BN14:BN29" si="14">SUM(AL14,AN14,AP14)</f>
        <v>2747</v>
      </c>
    </row>
    <row r="15" spans="1:66" x14ac:dyDescent="0.25">
      <c r="A15" s="23" t="s">
        <v>27</v>
      </c>
      <c r="B15" s="23">
        <v>168</v>
      </c>
      <c r="C15" s="57">
        <f t="shared" si="3"/>
        <v>72</v>
      </c>
      <c r="D15" s="57">
        <f t="shared" si="4"/>
        <v>7200</v>
      </c>
      <c r="E15" s="57"/>
      <c r="F15" s="57"/>
      <c r="G15" s="18">
        <v>33</v>
      </c>
      <c r="H15" s="55">
        <v>39</v>
      </c>
      <c r="I15" s="57"/>
      <c r="J15" s="57"/>
      <c r="K15" s="57"/>
      <c r="L15" s="57"/>
      <c r="M15" s="23">
        <v>39</v>
      </c>
      <c r="N15" s="55">
        <v>28</v>
      </c>
      <c r="O15" s="23">
        <f t="shared" si="5"/>
        <v>3300</v>
      </c>
      <c r="P15" s="12">
        <v>4548</v>
      </c>
      <c r="Q15" s="23">
        <f t="shared" si="6"/>
        <v>3900</v>
      </c>
      <c r="R15" s="12">
        <v>3836</v>
      </c>
      <c r="S15" s="57"/>
      <c r="T15" s="57"/>
      <c r="U15" s="57"/>
      <c r="V15" s="57"/>
      <c r="W15" s="23">
        <v>0</v>
      </c>
      <c r="X15" s="12">
        <v>2</v>
      </c>
      <c r="Y15" s="57"/>
      <c r="Z15" s="57"/>
      <c r="AA15" s="57"/>
      <c r="AB15" s="57"/>
      <c r="AC15" s="23">
        <v>0</v>
      </c>
      <c r="AD15" s="55">
        <v>0</v>
      </c>
      <c r="AE15" s="57"/>
      <c r="AF15" s="57"/>
      <c r="AG15" s="57"/>
      <c r="AH15" s="57"/>
      <c r="AI15" s="23">
        <f t="shared" si="7"/>
        <v>72</v>
      </c>
      <c r="AJ15" s="55">
        <v>65</v>
      </c>
      <c r="AK15" s="56">
        <f t="shared" si="8"/>
        <v>0</v>
      </c>
      <c r="AL15" s="12">
        <v>128</v>
      </c>
      <c r="AM15" s="23">
        <f t="shared" si="9"/>
        <v>0</v>
      </c>
      <c r="AN15" s="12">
        <v>0</v>
      </c>
      <c r="AO15" s="23">
        <f t="shared" si="10"/>
        <v>7200</v>
      </c>
      <c r="AP15" s="12">
        <v>8256</v>
      </c>
      <c r="AQ15" s="56">
        <f t="shared" si="11"/>
        <v>0</v>
      </c>
      <c r="AR15" s="12">
        <v>1280</v>
      </c>
      <c r="AS15" s="23">
        <f t="shared" ref="AS15:AS29" si="15">AM15*10</f>
        <v>0</v>
      </c>
      <c r="AT15" s="12">
        <v>0</v>
      </c>
      <c r="AU15" s="23">
        <f t="shared" si="12"/>
        <v>72000</v>
      </c>
      <c r="AV15" s="12">
        <v>82560</v>
      </c>
      <c r="AW15" s="57"/>
      <c r="AX15" s="16">
        <v>73</v>
      </c>
      <c r="AY15" s="13">
        <v>68</v>
      </c>
      <c r="AZ15" s="16">
        <v>111</v>
      </c>
      <c r="BA15" s="12">
        <v>106</v>
      </c>
      <c r="BB15" s="16">
        <v>30</v>
      </c>
      <c r="BC15" s="55">
        <v>24</v>
      </c>
      <c r="BD15" s="56"/>
      <c r="BE15" s="12"/>
      <c r="BF15" s="23"/>
      <c r="BG15" s="12"/>
      <c r="BH15" s="23"/>
      <c r="BI15" s="12"/>
      <c r="BJ15" s="66">
        <f t="shared" si="0"/>
        <v>198</v>
      </c>
      <c r="BK15" s="58">
        <f t="shared" si="1"/>
        <v>67</v>
      </c>
      <c r="BL15" s="58">
        <f t="shared" si="13"/>
        <v>67</v>
      </c>
      <c r="BM15" s="58">
        <f t="shared" si="2"/>
        <v>8384</v>
      </c>
      <c r="BN15" s="59">
        <f t="shared" si="14"/>
        <v>8384</v>
      </c>
    </row>
    <row r="16" spans="1:66" x14ac:dyDescent="0.25">
      <c r="A16" s="23" t="s">
        <v>28</v>
      </c>
      <c r="B16" s="23">
        <v>168</v>
      </c>
      <c r="C16" s="57">
        <f t="shared" si="3"/>
        <v>10</v>
      </c>
      <c r="D16" s="57">
        <f t="shared" si="4"/>
        <v>1000</v>
      </c>
      <c r="E16" s="23"/>
      <c r="F16" s="23"/>
      <c r="G16" s="18">
        <v>6</v>
      </c>
      <c r="H16" s="55">
        <v>0</v>
      </c>
      <c r="I16" s="23"/>
      <c r="J16" s="23"/>
      <c r="K16" s="23"/>
      <c r="L16" s="23"/>
      <c r="M16" s="23">
        <v>4</v>
      </c>
      <c r="N16" s="55">
        <v>11</v>
      </c>
      <c r="O16" s="23">
        <f t="shared" si="5"/>
        <v>600</v>
      </c>
      <c r="P16" s="12">
        <v>107</v>
      </c>
      <c r="Q16" s="23">
        <f t="shared" si="6"/>
        <v>400</v>
      </c>
      <c r="R16" s="12">
        <v>1508</v>
      </c>
      <c r="S16" s="23"/>
      <c r="T16" s="23"/>
      <c r="U16" s="23"/>
      <c r="V16" s="23"/>
      <c r="W16" s="23">
        <v>0</v>
      </c>
      <c r="X16" s="12">
        <v>0</v>
      </c>
      <c r="Y16" s="23"/>
      <c r="Z16" s="23"/>
      <c r="AA16" s="23"/>
      <c r="AB16" s="23"/>
      <c r="AC16" s="23">
        <v>0</v>
      </c>
      <c r="AD16" s="55">
        <v>0</v>
      </c>
      <c r="AE16" s="23"/>
      <c r="AF16" s="23"/>
      <c r="AG16" s="23"/>
      <c r="AH16" s="23"/>
      <c r="AI16" s="23">
        <f t="shared" si="7"/>
        <v>10</v>
      </c>
      <c r="AJ16" s="55">
        <v>11</v>
      </c>
      <c r="AK16" s="56">
        <f t="shared" si="8"/>
        <v>0</v>
      </c>
      <c r="AL16" s="12">
        <v>0</v>
      </c>
      <c r="AM16" s="23">
        <f t="shared" si="9"/>
        <v>0</v>
      </c>
      <c r="AN16" s="12">
        <v>0</v>
      </c>
      <c r="AO16" s="23">
        <f t="shared" si="10"/>
        <v>1000</v>
      </c>
      <c r="AP16" s="12">
        <v>1615</v>
      </c>
      <c r="AQ16" s="56">
        <f t="shared" si="11"/>
        <v>0</v>
      </c>
      <c r="AR16" s="12">
        <v>0</v>
      </c>
      <c r="AS16" s="23">
        <f>AM16*10</f>
        <v>0</v>
      </c>
      <c r="AT16" s="12">
        <v>0</v>
      </c>
      <c r="AU16" s="23">
        <f t="shared" si="12"/>
        <v>10000</v>
      </c>
      <c r="AV16" s="12">
        <v>16150</v>
      </c>
      <c r="AW16" s="57"/>
      <c r="AX16" s="16">
        <v>14</v>
      </c>
      <c r="AY16" s="13">
        <v>9</v>
      </c>
      <c r="AZ16" s="16">
        <v>20</v>
      </c>
      <c r="BA16" s="12">
        <v>19</v>
      </c>
      <c r="BB16" s="16">
        <v>4</v>
      </c>
      <c r="BC16" s="55">
        <v>5</v>
      </c>
      <c r="BD16" s="56"/>
      <c r="BE16" s="12"/>
      <c r="BF16" s="23"/>
      <c r="BG16" s="12"/>
      <c r="BH16" s="23"/>
      <c r="BI16" s="12"/>
      <c r="BJ16" s="66">
        <f t="shared" si="0"/>
        <v>33</v>
      </c>
      <c r="BK16" s="58">
        <f t="shared" si="1"/>
        <v>11</v>
      </c>
      <c r="BL16" s="58">
        <f t="shared" si="13"/>
        <v>11</v>
      </c>
      <c r="BM16" s="58">
        <f t="shared" si="2"/>
        <v>1615</v>
      </c>
      <c r="BN16" s="59">
        <f t="shared" si="14"/>
        <v>1615</v>
      </c>
    </row>
    <row r="17" spans="1:66" x14ac:dyDescent="0.25">
      <c r="A17" s="23" t="s">
        <v>29</v>
      </c>
      <c r="B17" s="23">
        <v>168</v>
      </c>
      <c r="C17" s="57">
        <f t="shared" si="3"/>
        <v>16</v>
      </c>
      <c r="D17" s="57">
        <f t="shared" si="4"/>
        <v>1600</v>
      </c>
      <c r="E17" s="57"/>
      <c r="F17" s="57"/>
      <c r="G17" s="18">
        <v>4</v>
      </c>
      <c r="H17" s="55">
        <v>1</v>
      </c>
      <c r="I17" s="57"/>
      <c r="J17" s="57"/>
      <c r="K17" s="57"/>
      <c r="L17" s="57"/>
      <c r="M17" s="23">
        <v>12</v>
      </c>
      <c r="N17" s="55">
        <v>15</v>
      </c>
      <c r="O17" s="23">
        <f t="shared" si="5"/>
        <v>400</v>
      </c>
      <c r="P17" s="12">
        <v>220</v>
      </c>
      <c r="Q17" s="23">
        <f t="shared" si="6"/>
        <v>1200</v>
      </c>
      <c r="R17" s="12">
        <v>2156</v>
      </c>
      <c r="S17" s="57"/>
      <c r="T17" s="57"/>
      <c r="U17" s="57"/>
      <c r="V17" s="57"/>
      <c r="W17" s="23">
        <v>1</v>
      </c>
      <c r="X17" s="12">
        <v>2</v>
      </c>
      <c r="Y17" s="57"/>
      <c r="Z17" s="57"/>
      <c r="AA17" s="57"/>
      <c r="AB17" s="57"/>
      <c r="AC17" s="23">
        <v>0</v>
      </c>
      <c r="AD17" s="55">
        <v>1</v>
      </c>
      <c r="AE17" s="57"/>
      <c r="AF17" s="57"/>
      <c r="AG17" s="57"/>
      <c r="AH17" s="57"/>
      <c r="AI17" s="23">
        <f t="shared" si="7"/>
        <v>15</v>
      </c>
      <c r="AJ17" s="55">
        <v>13</v>
      </c>
      <c r="AK17" s="56">
        <f t="shared" si="8"/>
        <v>100</v>
      </c>
      <c r="AL17" s="12">
        <v>138</v>
      </c>
      <c r="AM17" s="23">
        <f t="shared" si="9"/>
        <v>0</v>
      </c>
      <c r="AN17" s="12">
        <v>187</v>
      </c>
      <c r="AO17" s="23">
        <f t="shared" si="10"/>
        <v>1500</v>
      </c>
      <c r="AP17" s="12">
        <v>2051</v>
      </c>
      <c r="AQ17" s="56">
        <f t="shared" si="11"/>
        <v>1000</v>
      </c>
      <c r="AR17" s="12">
        <v>1380</v>
      </c>
      <c r="AS17" s="23">
        <f t="shared" si="15"/>
        <v>0</v>
      </c>
      <c r="AT17" s="12">
        <v>1870</v>
      </c>
      <c r="AU17" s="23">
        <f t="shared" si="12"/>
        <v>15000</v>
      </c>
      <c r="AV17" s="12">
        <v>2051</v>
      </c>
      <c r="AW17" s="57"/>
      <c r="AX17" s="16">
        <v>63</v>
      </c>
      <c r="AY17" s="13">
        <v>58</v>
      </c>
      <c r="AZ17" s="16">
        <v>71</v>
      </c>
      <c r="BA17" s="12">
        <v>69</v>
      </c>
      <c r="BB17" s="16">
        <v>13</v>
      </c>
      <c r="BC17" s="55">
        <v>17</v>
      </c>
      <c r="BD17" s="56"/>
      <c r="BE17" s="12"/>
      <c r="BF17" s="23"/>
      <c r="BG17" s="12"/>
      <c r="BH17" s="23"/>
      <c r="BI17" s="12"/>
      <c r="BJ17" s="66">
        <f t="shared" si="0"/>
        <v>144</v>
      </c>
      <c r="BK17" s="58">
        <f t="shared" si="1"/>
        <v>16</v>
      </c>
      <c r="BL17" s="58">
        <f t="shared" si="13"/>
        <v>16</v>
      </c>
      <c r="BM17" s="58">
        <f t="shared" si="2"/>
        <v>2376</v>
      </c>
      <c r="BN17" s="59">
        <f t="shared" si="14"/>
        <v>2376</v>
      </c>
    </row>
    <row r="18" spans="1:66" x14ac:dyDescent="0.25">
      <c r="A18" s="23" t="s">
        <v>30</v>
      </c>
      <c r="B18" s="23">
        <v>168</v>
      </c>
      <c r="C18" s="57">
        <f t="shared" si="3"/>
        <v>49</v>
      </c>
      <c r="D18" s="57">
        <f t="shared" si="4"/>
        <v>4900</v>
      </c>
      <c r="E18" s="57"/>
      <c r="F18" s="57"/>
      <c r="G18" s="18">
        <v>15</v>
      </c>
      <c r="H18" s="55">
        <v>12</v>
      </c>
      <c r="I18" s="57"/>
      <c r="J18" s="57"/>
      <c r="K18" s="57"/>
      <c r="L18" s="57"/>
      <c r="M18" s="23">
        <v>34</v>
      </c>
      <c r="N18" s="55">
        <v>36</v>
      </c>
      <c r="O18" s="23">
        <f t="shared" si="5"/>
        <v>1500</v>
      </c>
      <c r="P18" s="12">
        <v>1267</v>
      </c>
      <c r="Q18" s="23">
        <f t="shared" si="6"/>
        <v>3400</v>
      </c>
      <c r="R18" s="12">
        <v>4459</v>
      </c>
      <c r="S18" s="57"/>
      <c r="T18" s="57"/>
      <c r="U18" s="57"/>
      <c r="V18" s="57"/>
      <c r="W18" s="23">
        <v>2</v>
      </c>
      <c r="X18" s="12">
        <v>1</v>
      </c>
      <c r="Y18" s="57"/>
      <c r="Z18" s="57"/>
      <c r="AA18" s="57"/>
      <c r="AB18" s="57"/>
      <c r="AC18" s="23">
        <v>2</v>
      </c>
      <c r="AD18" s="12">
        <v>0</v>
      </c>
      <c r="AE18" s="57"/>
      <c r="AF18" s="57"/>
      <c r="AG18" s="57"/>
      <c r="AH18" s="57"/>
      <c r="AI18" s="23">
        <f t="shared" si="7"/>
        <v>45</v>
      </c>
      <c r="AJ18" s="55">
        <v>47</v>
      </c>
      <c r="AK18" s="56">
        <f t="shared" si="8"/>
        <v>200</v>
      </c>
      <c r="AL18" s="12">
        <v>291</v>
      </c>
      <c r="AM18" s="23">
        <f t="shared" si="9"/>
        <v>200</v>
      </c>
      <c r="AN18" s="12">
        <v>0</v>
      </c>
      <c r="AO18" s="23">
        <f t="shared" si="10"/>
        <v>4500</v>
      </c>
      <c r="AP18" s="12">
        <v>5435</v>
      </c>
      <c r="AQ18" s="56">
        <f t="shared" si="11"/>
        <v>2000</v>
      </c>
      <c r="AR18" s="12">
        <v>2910</v>
      </c>
      <c r="AS18" s="23">
        <f t="shared" si="15"/>
        <v>2000</v>
      </c>
      <c r="AT18" s="12">
        <v>0</v>
      </c>
      <c r="AU18" s="23">
        <f t="shared" si="12"/>
        <v>45000</v>
      </c>
      <c r="AV18" s="12">
        <v>54350</v>
      </c>
      <c r="AW18" s="57"/>
      <c r="AX18" s="16">
        <v>51</v>
      </c>
      <c r="AY18" s="13">
        <v>46</v>
      </c>
      <c r="AZ18" s="16">
        <v>40</v>
      </c>
      <c r="BA18" s="12">
        <v>42</v>
      </c>
      <c r="BB18" s="57"/>
      <c r="BC18" s="12"/>
      <c r="BD18" s="23"/>
      <c r="BE18" s="12"/>
      <c r="BF18" s="23"/>
      <c r="BG18" s="12"/>
      <c r="BH18" s="23"/>
      <c r="BI18" s="12"/>
      <c r="BJ18" s="66">
        <f t="shared" si="0"/>
        <v>88</v>
      </c>
      <c r="BK18" s="67">
        <f t="shared" si="1"/>
        <v>48</v>
      </c>
      <c r="BL18" s="58">
        <f t="shared" si="13"/>
        <v>48</v>
      </c>
      <c r="BM18" s="58">
        <f t="shared" si="2"/>
        <v>5726</v>
      </c>
      <c r="BN18" s="59">
        <f t="shared" si="14"/>
        <v>5726</v>
      </c>
    </row>
    <row r="19" spans="1:66" x14ac:dyDescent="0.25">
      <c r="A19" s="23" t="s">
        <v>31</v>
      </c>
      <c r="B19" s="23">
        <v>168</v>
      </c>
      <c r="C19" s="57">
        <f t="shared" si="3"/>
        <v>17</v>
      </c>
      <c r="D19" s="57">
        <f t="shared" si="4"/>
        <v>1700</v>
      </c>
      <c r="E19" s="23"/>
      <c r="F19" s="23"/>
      <c r="G19" s="18">
        <v>7</v>
      </c>
      <c r="H19" s="55">
        <v>6</v>
      </c>
      <c r="I19" s="57"/>
      <c r="J19" s="57"/>
      <c r="K19" s="57"/>
      <c r="L19" s="23"/>
      <c r="M19" s="23">
        <v>10</v>
      </c>
      <c r="N19" s="55">
        <v>13</v>
      </c>
      <c r="O19" s="23">
        <f t="shared" si="5"/>
        <v>700</v>
      </c>
      <c r="P19" s="12">
        <v>834</v>
      </c>
      <c r="Q19" s="23">
        <f t="shared" si="6"/>
        <v>1000</v>
      </c>
      <c r="R19" s="12">
        <v>1748</v>
      </c>
      <c r="S19" s="23"/>
      <c r="T19" s="23"/>
      <c r="U19" s="23"/>
      <c r="V19" s="23"/>
      <c r="W19" s="23">
        <v>0</v>
      </c>
      <c r="X19" s="12">
        <v>0</v>
      </c>
      <c r="Y19" s="23"/>
      <c r="Z19" s="23"/>
      <c r="AA19" s="23"/>
      <c r="AB19" s="23"/>
      <c r="AC19" s="23">
        <v>0</v>
      </c>
      <c r="AD19" s="12">
        <v>0</v>
      </c>
      <c r="AE19" s="23"/>
      <c r="AF19" s="23"/>
      <c r="AG19" s="23"/>
      <c r="AH19" s="23"/>
      <c r="AI19" s="23">
        <f t="shared" si="7"/>
        <v>17</v>
      </c>
      <c r="AJ19" s="55">
        <v>19</v>
      </c>
      <c r="AK19" s="56">
        <f t="shared" si="8"/>
        <v>0</v>
      </c>
      <c r="AL19" s="12">
        <v>0</v>
      </c>
      <c r="AM19" s="23">
        <f>AC19*100</f>
        <v>0</v>
      </c>
      <c r="AN19" s="12">
        <v>0</v>
      </c>
      <c r="AO19" s="23">
        <f t="shared" si="10"/>
        <v>1700</v>
      </c>
      <c r="AP19" s="12">
        <v>2582</v>
      </c>
      <c r="AQ19" s="56">
        <f t="shared" si="11"/>
        <v>0</v>
      </c>
      <c r="AR19" s="12">
        <v>0</v>
      </c>
      <c r="AS19" s="23">
        <f t="shared" si="15"/>
        <v>0</v>
      </c>
      <c r="AT19" s="12">
        <v>0</v>
      </c>
      <c r="AU19" s="23">
        <f t="shared" si="12"/>
        <v>17000</v>
      </c>
      <c r="AV19" s="77">
        <v>25820</v>
      </c>
      <c r="AW19" s="23"/>
      <c r="AX19" s="16">
        <v>19</v>
      </c>
      <c r="AY19" s="62">
        <v>17</v>
      </c>
      <c r="AZ19" s="16">
        <v>7</v>
      </c>
      <c r="BA19" s="55">
        <v>2</v>
      </c>
      <c r="BB19" s="57"/>
      <c r="BC19" s="12"/>
      <c r="BD19" s="23"/>
      <c r="BE19" s="12"/>
      <c r="BF19" s="23"/>
      <c r="BG19" s="12"/>
      <c r="BH19" s="23"/>
      <c r="BI19" s="12"/>
      <c r="BJ19" s="66">
        <f t="shared" si="0"/>
        <v>19</v>
      </c>
      <c r="BK19" s="58">
        <f t="shared" si="1"/>
        <v>19</v>
      </c>
      <c r="BL19" s="58">
        <f t="shared" si="13"/>
        <v>19</v>
      </c>
      <c r="BM19" s="58">
        <f t="shared" si="2"/>
        <v>2582</v>
      </c>
      <c r="BN19" s="59">
        <f t="shared" si="14"/>
        <v>2582</v>
      </c>
    </row>
    <row r="20" spans="1:66" x14ac:dyDescent="0.25">
      <c r="A20" s="23" t="s">
        <v>32</v>
      </c>
      <c r="B20" s="23">
        <v>168</v>
      </c>
      <c r="C20" s="57">
        <f t="shared" si="3"/>
        <v>32</v>
      </c>
      <c r="D20" s="57">
        <f t="shared" si="4"/>
        <v>3200</v>
      </c>
      <c r="E20" s="57"/>
      <c r="F20" s="57"/>
      <c r="G20" s="18">
        <v>10</v>
      </c>
      <c r="H20" s="12">
        <v>8</v>
      </c>
      <c r="I20" s="57"/>
      <c r="J20" s="57"/>
      <c r="K20" s="57"/>
      <c r="L20" s="57"/>
      <c r="M20" s="23">
        <v>22</v>
      </c>
      <c r="N20" s="12">
        <v>20</v>
      </c>
      <c r="O20" s="23">
        <f t="shared" si="5"/>
        <v>1000</v>
      </c>
      <c r="P20" s="12">
        <v>909</v>
      </c>
      <c r="Q20" s="23">
        <f t="shared" si="6"/>
        <v>2200</v>
      </c>
      <c r="R20" s="12">
        <v>3652</v>
      </c>
      <c r="S20" s="57"/>
      <c r="T20" s="57"/>
      <c r="U20" s="57"/>
      <c r="V20" s="57"/>
      <c r="W20" s="23">
        <v>0</v>
      </c>
      <c r="X20" s="12">
        <v>0</v>
      </c>
      <c r="Y20" s="57"/>
      <c r="Z20" s="57"/>
      <c r="AA20" s="57"/>
      <c r="AB20" s="57"/>
      <c r="AC20" s="23">
        <v>0</v>
      </c>
      <c r="AD20" s="12">
        <v>0</v>
      </c>
      <c r="AE20" s="57"/>
      <c r="AF20" s="57"/>
      <c r="AG20" s="57"/>
      <c r="AH20" s="57"/>
      <c r="AI20" s="23">
        <f t="shared" si="7"/>
        <v>32</v>
      </c>
      <c r="AJ20" s="55">
        <v>28</v>
      </c>
      <c r="AK20" s="56">
        <f t="shared" si="8"/>
        <v>0</v>
      </c>
      <c r="AL20" s="12">
        <v>0</v>
      </c>
      <c r="AM20" s="23">
        <f t="shared" si="9"/>
        <v>0</v>
      </c>
      <c r="AN20" s="12">
        <v>0</v>
      </c>
      <c r="AO20" s="23">
        <f t="shared" si="10"/>
        <v>3200</v>
      </c>
      <c r="AP20" s="12">
        <v>4561</v>
      </c>
      <c r="AQ20" s="56">
        <f t="shared" si="11"/>
        <v>0</v>
      </c>
      <c r="AR20" s="12">
        <v>0</v>
      </c>
      <c r="AS20" s="23">
        <f t="shared" si="15"/>
        <v>0</v>
      </c>
      <c r="AT20" s="12">
        <v>0</v>
      </c>
      <c r="AU20" s="23">
        <f t="shared" si="12"/>
        <v>32000</v>
      </c>
      <c r="AV20" s="12">
        <v>45610</v>
      </c>
      <c r="AW20" s="57"/>
      <c r="AX20" s="16">
        <v>33</v>
      </c>
      <c r="AY20" s="62">
        <v>32</v>
      </c>
      <c r="AZ20" s="16">
        <v>27</v>
      </c>
      <c r="BA20" s="55">
        <v>27</v>
      </c>
      <c r="BB20" s="57"/>
      <c r="BC20" s="12"/>
      <c r="BD20" s="23"/>
      <c r="BE20" s="12"/>
      <c r="BF20" s="23"/>
      <c r="BG20" s="12"/>
      <c r="BH20" s="23"/>
      <c r="BI20" s="12"/>
      <c r="BJ20" s="66">
        <f t="shared" si="0"/>
        <v>59</v>
      </c>
      <c r="BK20" s="58">
        <f t="shared" si="1"/>
        <v>28</v>
      </c>
      <c r="BL20" s="58">
        <f t="shared" si="13"/>
        <v>28</v>
      </c>
      <c r="BM20" s="58">
        <f t="shared" si="2"/>
        <v>4561</v>
      </c>
      <c r="BN20" s="59">
        <f t="shared" si="14"/>
        <v>4561</v>
      </c>
    </row>
    <row r="21" spans="1:66" x14ac:dyDescent="0.25">
      <c r="A21" s="23" t="s">
        <v>33</v>
      </c>
      <c r="B21" s="23">
        <v>168</v>
      </c>
      <c r="C21" s="57">
        <f t="shared" si="3"/>
        <v>47</v>
      </c>
      <c r="D21" s="57">
        <f t="shared" si="4"/>
        <v>4700</v>
      </c>
      <c r="E21" s="57"/>
      <c r="F21" s="57"/>
      <c r="G21" s="18">
        <v>11</v>
      </c>
      <c r="H21" s="12">
        <v>17</v>
      </c>
      <c r="I21" s="57"/>
      <c r="J21" s="57"/>
      <c r="K21" s="57"/>
      <c r="L21" s="57"/>
      <c r="M21" s="23">
        <v>36</v>
      </c>
      <c r="N21" s="55">
        <v>36</v>
      </c>
      <c r="O21" s="23">
        <f t="shared" si="5"/>
        <v>1100</v>
      </c>
      <c r="P21" s="12">
        <v>1594</v>
      </c>
      <c r="Q21" s="23">
        <f t="shared" si="6"/>
        <v>3600</v>
      </c>
      <c r="R21" s="12">
        <v>4626</v>
      </c>
      <c r="S21" s="57"/>
      <c r="T21" s="57"/>
      <c r="U21" s="57"/>
      <c r="V21" s="57"/>
      <c r="W21" s="23">
        <v>1</v>
      </c>
      <c r="X21" s="12">
        <v>0</v>
      </c>
      <c r="Y21" s="57"/>
      <c r="Z21" s="57"/>
      <c r="AA21" s="57"/>
      <c r="AB21" s="57"/>
      <c r="AC21" s="23">
        <v>0</v>
      </c>
      <c r="AD21" s="55">
        <v>0</v>
      </c>
      <c r="AE21" s="57"/>
      <c r="AF21" s="57"/>
      <c r="AG21" s="57"/>
      <c r="AH21" s="57"/>
      <c r="AI21" s="23">
        <f t="shared" si="7"/>
        <v>46</v>
      </c>
      <c r="AJ21" s="55">
        <v>53</v>
      </c>
      <c r="AK21" s="56">
        <f t="shared" si="8"/>
        <v>100</v>
      </c>
      <c r="AL21" s="12">
        <v>0</v>
      </c>
      <c r="AM21" s="23">
        <f t="shared" si="9"/>
        <v>0</v>
      </c>
      <c r="AN21" s="12">
        <v>0</v>
      </c>
      <c r="AO21" s="23">
        <f t="shared" si="10"/>
        <v>4600</v>
      </c>
      <c r="AP21" s="12">
        <v>6220</v>
      </c>
      <c r="AQ21" s="56">
        <f t="shared" si="11"/>
        <v>1000</v>
      </c>
      <c r="AR21" s="12">
        <v>0</v>
      </c>
      <c r="AS21" s="23">
        <f t="shared" si="15"/>
        <v>0</v>
      </c>
      <c r="AT21" s="12">
        <v>0</v>
      </c>
      <c r="AU21" s="23">
        <f t="shared" si="12"/>
        <v>46000</v>
      </c>
      <c r="AV21" s="12">
        <v>62200</v>
      </c>
      <c r="AW21" s="57"/>
      <c r="AX21" s="57"/>
      <c r="AY21" s="13"/>
      <c r="AZ21" s="57"/>
      <c r="BA21" s="12"/>
      <c r="BB21" s="57"/>
      <c r="BC21" s="12"/>
      <c r="BD21" s="23"/>
      <c r="BE21" s="12"/>
      <c r="BF21" s="23"/>
      <c r="BG21" s="12"/>
      <c r="BH21" s="23"/>
      <c r="BI21" s="12"/>
      <c r="BJ21" s="60"/>
      <c r="BK21" s="58">
        <f t="shared" si="1"/>
        <v>53</v>
      </c>
      <c r="BL21" s="58">
        <f t="shared" si="13"/>
        <v>53</v>
      </c>
      <c r="BM21" s="58">
        <f t="shared" si="2"/>
        <v>6220</v>
      </c>
      <c r="BN21" s="59">
        <f t="shared" si="14"/>
        <v>6220</v>
      </c>
    </row>
    <row r="22" spans="1:66" x14ac:dyDescent="0.25">
      <c r="A22" s="23" t="s">
        <v>34</v>
      </c>
      <c r="B22" s="23">
        <v>168</v>
      </c>
      <c r="C22" s="57">
        <f t="shared" si="3"/>
        <v>38</v>
      </c>
      <c r="D22" s="57">
        <f t="shared" si="4"/>
        <v>3800</v>
      </c>
      <c r="E22" s="57"/>
      <c r="F22" s="57"/>
      <c r="G22" s="18">
        <v>11</v>
      </c>
      <c r="H22" s="55">
        <v>8</v>
      </c>
      <c r="I22" s="57"/>
      <c r="J22" s="57"/>
      <c r="K22" s="57"/>
      <c r="L22" s="57"/>
      <c r="M22" s="23">
        <v>27</v>
      </c>
      <c r="N22" s="55">
        <v>23</v>
      </c>
      <c r="O22" s="23">
        <f t="shared" si="5"/>
        <v>1100</v>
      </c>
      <c r="P22" s="12">
        <v>1140</v>
      </c>
      <c r="Q22" s="23">
        <f t="shared" si="6"/>
        <v>2700</v>
      </c>
      <c r="R22" s="12">
        <v>3302</v>
      </c>
      <c r="S22" s="57"/>
      <c r="T22" s="57"/>
      <c r="U22" s="57"/>
      <c r="V22" s="57"/>
      <c r="W22" s="23">
        <v>0</v>
      </c>
      <c r="X22" s="12">
        <v>0</v>
      </c>
      <c r="Y22" s="57"/>
      <c r="Z22" s="57"/>
      <c r="AA22" s="57"/>
      <c r="AB22" s="57"/>
      <c r="AC22" s="23">
        <v>1</v>
      </c>
      <c r="AD22" s="12">
        <v>1</v>
      </c>
      <c r="AE22" s="57"/>
      <c r="AF22" s="57"/>
      <c r="AG22" s="57"/>
      <c r="AH22" s="57"/>
      <c r="AI22" s="23">
        <f t="shared" si="7"/>
        <v>37</v>
      </c>
      <c r="AJ22" s="55">
        <v>30</v>
      </c>
      <c r="AK22" s="56">
        <f t="shared" si="8"/>
        <v>0</v>
      </c>
      <c r="AL22" s="12">
        <v>0</v>
      </c>
      <c r="AM22" s="23">
        <f t="shared" si="9"/>
        <v>100</v>
      </c>
      <c r="AN22" s="12">
        <v>186</v>
      </c>
      <c r="AO22" s="23">
        <f t="shared" si="10"/>
        <v>3700</v>
      </c>
      <c r="AP22" s="12">
        <v>4256</v>
      </c>
      <c r="AQ22" s="56">
        <f t="shared" si="11"/>
        <v>0</v>
      </c>
      <c r="AR22" s="12">
        <v>0</v>
      </c>
      <c r="AS22" s="23">
        <f t="shared" si="15"/>
        <v>1000</v>
      </c>
      <c r="AT22" s="12">
        <v>1860</v>
      </c>
      <c r="AU22" s="23">
        <f t="shared" si="12"/>
        <v>37000</v>
      </c>
      <c r="AV22" s="12">
        <v>42560</v>
      </c>
      <c r="AW22" s="57"/>
      <c r="AX22" s="57"/>
      <c r="AY22" s="12"/>
      <c r="AZ22" s="57"/>
      <c r="BA22" s="12"/>
      <c r="BB22" s="57"/>
      <c r="BC22" s="12"/>
      <c r="BD22" s="23"/>
      <c r="BE22" s="12"/>
      <c r="BF22" s="23"/>
      <c r="BG22" s="12"/>
      <c r="BH22" s="23"/>
      <c r="BI22" s="12"/>
      <c r="BJ22" s="60"/>
      <c r="BK22" s="58">
        <f t="shared" si="1"/>
        <v>31</v>
      </c>
      <c r="BL22" s="58">
        <f t="shared" si="13"/>
        <v>31</v>
      </c>
      <c r="BM22" s="58">
        <f t="shared" si="2"/>
        <v>4442</v>
      </c>
      <c r="BN22" s="59">
        <f t="shared" si="14"/>
        <v>4442</v>
      </c>
    </row>
    <row r="23" spans="1:66" x14ac:dyDescent="0.25">
      <c r="A23" s="23" t="s">
        <v>35</v>
      </c>
      <c r="B23" s="23">
        <v>168</v>
      </c>
      <c r="C23" s="57">
        <f t="shared" si="3"/>
        <v>35</v>
      </c>
      <c r="D23" s="57">
        <f t="shared" si="4"/>
        <v>3500</v>
      </c>
      <c r="E23" s="57"/>
      <c r="F23" s="57"/>
      <c r="G23" s="18">
        <v>2</v>
      </c>
      <c r="H23" s="55">
        <v>11</v>
      </c>
      <c r="I23" s="57"/>
      <c r="J23" s="57"/>
      <c r="K23" s="57"/>
      <c r="L23" s="57"/>
      <c r="M23" s="23">
        <v>33</v>
      </c>
      <c r="N23" s="55">
        <v>25</v>
      </c>
      <c r="O23" s="23">
        <f t="shared" si="5"/>
        <v>200</v>
      </c>
      <c r="P23" s="12">
        <v>740</v>
      </c>
      <c r="Q23" s="23">
        <f t="shared" si="6"/>
        <v>3300</v>
      </c>
      <c r="R23" s="12">
        <v>4414</v>
      </c>
      <c r="S23" s="57"/>
      <c r="T23" s="57"/>
      <c r="U23" s="57"/>
      <c r="V23" s="57"/>
      <c r="W23" s="23">
        <v>0</v>
      </c>
      <c r="X23" s="12">
        <v>0</v>
      </c>
      <c r="Y23" s="57"/>
      <c r="Z23" s="57"/>
      <c r="AA23" s="57"/>
      <c r="AB23" s="57"/>
      <c r="AC23" s="23">
        <v>1</v>
      </c>
      <c r="AD23" s="12">
        <v>1</v>
      </c>
      <c r="AE23" s="57"/>
      <c r="AF23" s="57"/>
      <c r="AG23" s="57"/>
      <c r="AH23" s="57"/>
      <c r="AI23" s="23">
        <f t="shared" si="7"/>
        <v>34</v>
      </c>
      <c r="AJ23" s="55">
        <v>35</v>
      </c>
      <c r="AK23" s="56">
        <f t="shared" si="8"/>
        <v>0</v>
      </c>
      <c r="AL23" s="12">
        <v>0</v>
      </c>
      <c r="AM23" s="23">
        <f t="shared" si="9"/>
        <v>100</v>
      </c>
      <c r="AN23" s="12">
        <v>114</v>
      </c>
      <c r="AO23" s="23">
        <f t="shared" si="10"/>
        <v>3400</v>
      </c>
      <c r="AP23" s="12">
        <v>5040</v>
      </c>
      <c r="AQ23" s="56">
        <f t="shared" si="11"/>
        <v>0</v>
      </c>
      <c r="AR23" s="12">
        <v>0</v>
      </c>
      <c r="AS23" s="23">
        <f t="shared" si="15"/>
        <v>1000</v>
      </c>
      <c r="AT23" s="12">
        <v>1140</v>
      </c>
      <c r="AU23" s="23">
        <f t="shared" si="12"/>
        <v>34000</v>
      </c>
      <c r="AV23" s="12">
        <v>50400</v>
      </c>
      <c r="AW23" s="57"/>
      <c r="AX23" s="57"/>
      <c r="AY23" s="12"/>
      <c r="AZ23" s="57"/>
      <c r="BA23" s="12"/>
      <c r="BB23" s="57"/>
      <c r="BC23" s="12"/>
      <c r="BD23" s="23"/>
      <c r="BE23" s="12"/>
      <c r="BF23" s="23"/>
      <c r="BG23" s="12"/>
      <c r="BH23" s="23"/>
      <c r="BI23" s="12"/>
      <c r="BJ23" s="60"/>
      <c r="BK23" s="58">
        <f t="shared" si="1"/>
        <v>36</v>
      </c>
      <c r="BL23" s="58">
        <f t="shared" si="13"/>
        <v>36</v>
      </c>
      <c r="BM23" s="74">
        <f t="shared" si="2"/>
        <v>5154</v>
      </c>
      <c r="BN23" s="75">
        <f>SUM(AL23,AN23,AP23)</f>
        <v>5154</v>
      </c>
    </row>
    <row r="24" spans="1:66" x14ac:dyDescent="0.25">
      <c r="A24" s="23" t="s">
        <v>36</v>
      </c>
      <c r="B24" s="23">
        <v>168</v>
      </c>
      <c r="C24" s="57">
        <f t="shared" si="3"/>
        <v>144</v>
      </c>
      <c r="D24" s="57">
        <f t="shared" si="4"/>
        <v>14400</v>
      </c>
      <c r="E24" s="57"/>
      <c r="F24" s="57"/>
      <c r="G24" s="18">
        <v>57</v>
      </c>
      <c r="H24" s="55">
        <v>60</v>
      </c>
      <c r="I24" s="57"/>
      <c r="J24" s="57"/>
      <c r="K24" s="57"/>
      <c r="L24" s="57"/>
      <c r="M24" s="23">
        <v>87</v>
      </c>
      <c r="N24" s="55">
        <v>95</v>
      </c>
      <c r="O24" s="23">
        <f t="shared" si="5"/>
        <v>5700</v>
      </c>
      <c r="P24" s="12">
        <v>5493</v>
      </c>
      <c r="Q24" s="23">
        <f t="shared" si="6"/>
        <v>8700</v>
      </c>
      <c r="R24" s="12">
        <v>13255</v>
      </c>
      <c r="S24" s="57"/>
      <c r="T24" s="57"/>
      <c r="U24" s="57"/>
      <c r="V24" s="57"/>
      <c r="W24" s="23">
        <v>2</v>
      </c>
      <c r="X24" s="12">
        <v>3</v>
      </c>
      <c r="Y24" s="57"/>
      <c r="Z24" s="57"/>
      <c r="AA24" s="57"/>
      <c r="AB24" s="57"/>
      <c r="AC24" s="23">
        <v>1</v>
      </c>
      <c r="AD24" s="12">
        <v>2</v>
      </c>
      <c r="AE24" s="57"/>
      <c r="AF24" s="57"/>
      <c r="AG24" s="57"/>
      <c r="AH24" s="57"/>
      <c r="AI24" s="23">
        <f t="shared" si="7"/>
        <v>141</v>
      </c>
      <c r="AJ24" s="55">
        <v>150</v>
      </c>
      <c r="AK24" s="56">
        <f t="shared" si="8"/>
        <v>200</v>
      </c>
      <c r="AL24" s="12">
        <v>247</v>
      </c>
      <c r="AM24" s="23">
        <f t="shared" si="9"/>
        <v>100</v>
      </c>
      <c r="AN24" s="12">
        <v>191</v>
      </c>
      <c r="AO24" s="23">
        <f t="shared" si="10"/>
        <v>14100</v>
      </c>
      <c r="AP24" s="12">
        <v>18310</v>
      </c>
      <c r="AQ24" s="56">
        <f t="shared" si="11"/>
        <v>2000</v>
      </c>
      <c r="AR24" s="12">
        <v>2470</v>
      </c>
      <c r="AS24" s="23">
        <f t="shared" si="15"/>
        <v>1000</v>
      </c>
      <c r="AT24" s="12">
        <v>1910</v>
      </c>
      <c r="AU24" s="23">
        <f t="shared" si="12"/>
        <v>141000</v>
      </c>
      <c r="AV24" s="12">
        <v>183100</v>
      </c>
      <c r="AW24" s="57"/>
      <c r="AX24" s="57"/>
      <c r="AY24" s="12"/>
      <c r="AZ24" s="57"/>
      <c r="BA24" s="12"/>
      <c r="BB24" s="57"/>
      <c r="BC24" s="12"/>
      <c r="BD24" s="23"/>
      <c r="BE24" s="12"/>
      <c r="BF24" s="23"/>
      <c r="BG24" s="12"/>
      <c r="BH24" s="23"/>
      <c r="BI24" s="12"/>
      <c r="BJ24" s="60"/>
      <c r="BK24" s="74">
        <f t="shared" si="1"/>
        <v>155</v>
      </c>
      <c r="BL24" s="74">
        <f t="shared" si="13"/>
        <v>155</v>
      </c>
      <c r="BM24" s="58">
        <f t="shared" si="2"/>
        <v>18748</v>
      </c>
      <c r="BN24" s="59">
        <f t="shared" si="14"/>
        <v>18748</v>
      </c>
    </row>
    <row r="25" spans="1:66" x14ac:dyDescent="0.25">
      <c r="A25" s="23" t="s">
        <v>37</v>
      </c>
      <c r="B25" s="23">
        <v>168</v>
      </c>
      <c r="C25" s="57">
        <f t="shared" si="3"/>
        <v>136</v>
      </c>
      <c r="D25" s="57">
        <f t="shared" si="4"/>
        <v>13600</v>
      </c>
      <c r="E25" s="57"/>
      <c r="F25" s="57"/>
      <c r="G25" s="18">
        <v>31</v>
      </c>
      <c r="H25" s="55">
        <v>39</v>
      </c>
      <c r="I25" s="57"/>
      <c r="J25" s="57"/>
      <c r="K25" s="57"/>
      <c r="L25" s="57"/>
      <c r="M25" s="23">
        <v>105</v>
      </c>
      <c r="N25" s="55">
        <v>89</v>
      </c>
      <c r="O25" s="23">
        <f t="shared" si="5"/>
        <v>3100</v>
      </c>
      <c r="P25" s="12">
        <v>2220</v>
      </c>
      <c r="Q25" s="23">
        <f t="shared" si="6"/>
        <v>10500</v>
      </c>
      <c r="R25" s="12">
        <v>10492</v>
      </c>
      <c r="S25" s="57"/>
      <c r="T25" s="57"/>
      <c r="U25" s="57"/>
      <c r="V25" s="57"/>
      <c r="W25" s="23">
        <v>2</v>
      </c>
      <c r="X25" s="12">
        <v>2</v>
      </c>
      <c r="Y25" s="57"/>
      <c r="Z25" s="57"/>
      <c r="AA25" s="57"/>
      <c r="AB25" s="57"/>
      <c r="AC25" s="23">
        <v>0</v>
      </c>
      <c r="AD25" s="12">
        <v>2</v>
      </c>
      <c r="AE25" s="57"/>
      <c r="AF25" s="57"/>
      <c r="AG25" s="57"/>
      <c r="AH25" s="57"/>
      <c r="AI25" s="23">
        <f t="shared" si="7"/>
        <v>134</v>
      </c>
      <c r="AJ25" s="55">
        <v>124</v>
      </c>
      <c r="AK25" s="56">
        <f t="shared" si="8"/>
        <v>200</v>
      </c>
      <c r="AL25" s="12">
        <v>155</v>
      </c>
      <c r="AM25" s="23">
        <f t="shared" si="9"/>
        <v>0</v>
      </c>
      <c r="AN25" s="12">
        <v>108</v>
      </c>
      <c r="AO25" s="23">
        <f t="shared" si="10"/>
        <v>13400</v>
      </c>
      <c r="AP25" s="12">
        <v>12449</v>
      </c>
      <c r="AQ25" s="56">
        <f>AK25*12</f>
        <v>2400</v>
      </c>
      <c r="AR25" s="12">
        <v>1860</v>
      </c>
      <c r="AS25" s="23">
        <f>AM25*12</f>
        <v>0</v>
      </c>
      <c r="AT25" s="12">
        <v>1296</v>
      </c>
      <c r="AU25" s="23">
        <f>AO25*12</f>
        <v>160800</v>
      </c>
      <c r="AV25" s="12">
        <v>149388</v>
      </c>
      <c r="AW25" s="57"/>
      <c r="AX25" s="57"/>
      <c r="AY25" s="12"/>
      <c r="AZ25" s="57"/>
      <c r="BA25" s="12"/>
      <c r="BB25" s="57"/>
      <c r="BC25" s="12"/>
      <c r="BD25" s="23"/>
      <c r="BE25" s="12"/>
      <c r="BF25" s="23"/>
      <c r="BG25" s="12"/>
      <c r="BH25" s="23"/>
      <c r="BI25" s="12"/>
      <c r="BJ25" s="60"/>
      <c r="BK25" s="58">
        <f t="shared" si="1"/>
        <v>128</v>
      </c>
      <c r="BL25" s="58">
        <f t="shared" si="13"/>
        <v>128</v>
      </c>
      <c r="BM25" s="58">
        <f t="shared" si="2"/>
        <v>12712</v>
      </c>
      <c r="BN25" s="59">
        <f t="shared" si="14"/>
        <v>12712</v>
      </c>
    </row>
    <row r="26" spans="1:66" x14ac:dyDescent="0.25">
      <c r="A26" s="23" t="s">
        <v>38</v>
      </c>
      <c r="B26" s="23">
        <v>168</v>
      </c>
      <c r="C26" s="57">
        <f t="shared" si="3"/>
        <v>98</v>
      </c>
      <c r="D26" s="57">
        <f t="shared" si="4"/>
        <v>9800</v>
      </c>
      <c r="E26" s="57"/>
      <c r="F26" s="57"/>
      <c r="G26" s="18">
        <v>13</v>
      </c>
      <c r="H26" s="55">
        <v>16</v>
      </c>
      <c r="I26" s="57"/>
      <c r="J26" s="57"/>
      <c r="K26" s="57"/>
      <c r="L26" s="57"/>
      <c r="M26" s="23">
        <v>85</v>
      </c>
      <c r="N26" s="55">
        <v>80</v>
      </c>
      <c r="O26" s="23">
        <f t="shared" si="5"/>
        <v>1300</v>
      </c>
      <c r="P26" s="12">
        <v>1708</v>
      </c>
      <c r="Q26" s="23">
        <f t="shared" si="6"/>
        <v>8500</v>
      </c>
      <c r="R26" s="12">
        <v>11067</v>
      </c>
      <c r="S26" s="57"/>
      <c r="T26" s="57"/>
      <c r="U26" s="57"/>
      <c r="V26" s="57"/>
      <c r="W26" s="23">
        <v>1</v>
      </c>
      <c r="X26" s="12">
        <v>1</v>
      </c>
      <c r="Y26" s="57"/>
      <c r="Z26" s="57"/>
      <c r="AA26" s="57"/>
      <c r="AB26" s="57"/>
      <c r="AC26" s="23">
        <v>0</v>
      </c>
      <c r="AD26" s="12">
        <v>0</v>
      </c>
      <c r="AE26" s="57"/>
      <c r="AF26" s="57"/>
      <c r="AG26" s="57"/>
      <c r="AH26" s="57"/>
      <c r="AI26" s="23">
        <f t="shared" si="7"/>
        <v>97</v>
      </c>
      <c r="AJ26" s="55">
        <v>95</v>
      </c>
      <c r="AK26" s="56">
        <f t="shared" si="8"/>
        <v>100</v>
      </c>
      <c r="AL26" s="12">
        <v>133</v>
      </c>
      <c r="AM26" s="23">
        <f t="shared" si="9"/>
        <v>0</v>
      </c>
      <c r="AN26" s="12">
        <v>0</v>
      </c>
      <c r="AO26" s="23">
        <f t="shared" si="10"/>
        <v>9700</v>
      </c>
      <c r="AP26" s="12">
        <v>12642</v>
      </c>
      <c r="AQ26" s="56">
        <f>AK26*12</f>
        <v>1200</v>
      </c>
      <c r="AR26" s="12">
        <v>1596</v>
      </c>
      <c r="AS26" s="23">
        <f>AM26*12</f>
        <v>0</v>
      </c>
      <c r="AT26" s="12">
        <v>0</v>
      </c>
      <c r="AU26" s="23">
        <f>AO26*12</f>
        <v>116400</v>
      </c>
      <c r="AV26" s="12">
        <v>151704</v>
      </c>
      <c r="AW26" s="57"/>
      <c r="AX26" s="57"/>
      <c r="AY26" s="12"/>
      <c r="AZ26" s="57"/>
      <c r="BA26" s="12"/>
      <c r="BB26" s="57"/>
      <c r="BC26" s="12"/>
      <c r="BD26" s="23"/>
      <c r="BE26" s="12"/>
      <c r="BF26" s="23"/>
      <c r="BG26" s="12"/>
      <c r="BH26" s="23"/>
      <c r="BI26" s="12"/>
      <c r="BJ26" s="60"/>
      <c r="BK26" s="58">
        <f t="shared" si="1"/>
        <v>96</v>
      </c>
      <c r="BL26" s="58">
        <f t="shared" si="13"/>
        <v>96</v>
      </c>
      <c r="BM26" s="58">
        <f t="shared" si="2"/>
        <v>12775</v>
      </c>
      <c r="BN26" s="59">
        <f t="shared" si="14"/>
        <v>12775</v>
      </c>
    </row>
    <row r="27" spans="1:66" x14ac:dyDescent="0.25">
      <c r="A27" s="23" t="s">
        <v>39</v>
      </c>
      <c r="B27" s="23">
        <v>168</v>
      </c>
      <c r="C27" s="57">
        <f t="shared" si="3"/>
        <v>24</v>
      </c>
      <c r="D27" s="57">
        <f t="shared" si="4"/>
        <v>2400</v>
      </c>
      <c r="E27" s="57"/>
      <c r="F27" s="57"/>
      <c r="G27" s="18">
        <v>6</v>
      </c>
      <c r="H27" s="55">
        <v>5</v>
      </c>
      <c r="I27" s="57"/>
      <c r="J27" s="57"/>
      <c r="K27" s="57"/>
      <c r="L27" s="57"/>
      <c r="M27" s="23">
        <v>18</v>
      </c>
      <c r="N27" s="55">
        <v>19</v>
      </c>
      <c r="O27" s="23">
        <f t="shared" si="5"/>
        <v>600</v>
      </c>
      <c r="P27" s="12">
        <v>683</v>
      </c>
      <c r="Q27" s="23">
        <f t="shared" si="6"/>
        <v>1800</v>
      </c>
      <c r="R27" s="12">
        <v>2575</v>
      </c>
      <c r="S27" s="57"/>
      <c r="T27" s="57"/>
      <c r="U27" s="57"/>
      <c r="V27" s="57"/>
      <c r="W27" s="23">
        <v>0</v>
      </c>
      <c r="X27" s="12">
        <v>0</v>
      </c>
      <c r="Y27" s="57"/>
      <c r="Z27" s="57"/>
      <c r="AA27" s="57"/>
      <c r="AB27" s="57"/>
      <c r="AC27" s="23">
        <v>0</v>
      </c>
      <c r="AD27" s="12">
        <v>0</v>
      </c>
      <c r="AE27" s="57"/>
      <c r="AF27" s="57"/>
      <c r="AG27" s="57"/>
      <c r="AH27" s="57"/>
      <c r="AI27" s="23">
        <f t="shared" si="7"/>
        <v>24</v>
      </c>
      <c r="AJ27" s="55">
        <v>24</v>
      </c>
      <c r="AK27" s="56">
        <f t="shared" si="8"/>
        <v>0</v>
      </c>
      <c r="AL27" s="12">
        <v>0</v>
      </c>
      <c r="AM27" s="23">
        <f t="shared" si="9"/>
        <v>0</v>
      </c>
      <c r="AN27" s="12">
        <v>0</v>
      </c>
      <c r="AO27" s="23">
        <f t="shared" si="10"/>
        <v>2400</v>
      </c>
      <c r="AP27" s="12">
        <v>3258</v>
      </c>
      <c r="AQ27" s="56">
        <f>AK27*12</f>
        <v>0</v>
      </c>
      <c r="AR27" s="12">
        <v>0</v>
      </c>
      <c r="AS27" s="23">
        <f>AM27*12</f>
        <v>0</v>
      </c>
      <c r="AT27" s="12">
        <v>0</v>
      </c>
      <c r="AU27" s="23">
        <f>AO27*12</f>
        <v>28800</v>
      </c>
      <c r="AV27" s="77">
        <v>36598</v>
      </c>
      <c r="AW27" s="57"/>
      <c r="AX27" s="57"/>
      <c r="AY27" s="12"/>
      <c r="AZ27" s="57"/>
      <c r="BA27" s="12"/>
      <c r="BB27" s="57"/>
      <c r="BC27" s="12"/>
      <c r="BD27" s="23"/>
      <c r="BE27" s="12"/>
      <c r="BF27" s="23"/>
      <c r="BG27" s="12"/>
      <c r="BH27" s="23"/>
      <c r="BI27" s="12"/>
      <c r="BJ27" s="60"/>
      <c r="BK27" s="58">
        <f t="shared" si="1"/>
        <v>24</v>
      </c>
      <c r="BL27" s="58">
        <f t="shared" si="13"/>
        <v>24</v>
      </c>
      <c r="BM27" s="58">
        <f t="shared" si="2"/>
        <v>3258</v>
      </c>
      <c r="BN27" s="59">
        <f t="shared" si="14"/>
        <v>3258</v>
      </c>
    </row>
    <row r="28" spans="1:66" x14ac:dyDescent="0.25">
      <c r="A28" s="23" t="s">
        <v>40</v>
      </c>
      <c r="B28" s="23">
        <v>168</v>
      </c>
      <c r="C28" s="57">
        <f t="shared" si="3"/>
        <v>38</v>
      </c>
      <c r="D28" s="57">
        <f t="shared" si="4"/>
        <v>3800</v>
      </c>
      <c r="E28" s="57"/>
      <c r="F28" s="57"/>
      <c r="G28" s="18">
        <v>17</v>
      </c>
      <c r="H28" s="55">
        <v>15</v>
      </c>
      <c r="I28" s="57"/>
      <c r="J28" s="57"/>
      <c r="K28" s="57"/>
      <c r="L28" s="57"/>
      <c r="M28" s="23">
        <v>21</v>
      </c>
      <c r="N28" s="55">
        <v>16</v>
      </c>
      <c r="O28" s="23">
        <f t="shared" si="5"/>
        <v>1700</v>
      </c>
      <c r="P28" s="12">
        <v>2121</v>
      </c>
      <c r="Q28" s="23">
        <f t="shared" si="6"/>
        <v>2100</v>
      </c>
      <c r="R28" s="12">
        <v>3128</v>
      </c>
      <c r="S28" s="57"/>
      <c r="T28" s="57"/>
      <c r="U28" s="57"/>
      <c r="V28" s="57"/>
      <c r="W28" s="23">
        <v>0</v>
      </c>
      <c r="X28" s="55">
        <v>0</v>
      </c>
      <c r="Y28" s="57"/>
      <c r="Z28" s="57"/>
      <c r="AA28" s="57"/>
      <c r="AB28" s="57"/>
      <c r="AC28" s="23">
        <v>1</v>
      </c>
      <c r="AD28" s="12">
        <v>0</v>
      </c>
      <c r="AE28" s="57"/>
      <c r="AF28" s="57"/>
      <c r="AG28" s="57"/>
      <c r="AH28" s="57"/>
      <c r="AI28" s="23">
        <f t="shared" si="7"/>
        <v>37</v>
      </c>
      <c r="AJ28" s="55">
        <v>31</v>
      </c>
      <c r="AK28" s="56">
        <f t="shared" si="8"/>
        <v>0</v>
      </c>
      <c r="AL28" s="12">
        <v>0</v>
      </c>
      <c r="AM28" s="23">
        <f t="shared" si="9"/>
        <v>100</v>
      </c>
      <c r="AN28" s="12">
        <v>132</v>
      </c>
      <c r="AO28" s="23">
        <f t="shared" si="10"/>
        <v>3700</v>
      </c>
      <c r="AP28" s="12">
        <v>5117</v>
      </c>
      <c r="AQ28" s="56">
        <f t="shared" si="11"/>
        <v>0</v>
      </c>
      <c r="AR28" s="12">
        <v>0</v>
      </c>
      <c r="AS28" s="23">
        <f t="shared" si="15"/>
        <v>1000</v>
      </c>
      <c r="AT28" s="12">
        <v>1320</v>
      </c>
      <c r="AU28" s="23">
        <f t="shared" si="12"/>
        <v>37000</v>
      </c>
      <c r="AV28" s="12">
        <v>51170</v>
      </c>
      <c r="AW28" s="57"/>
      <c r="AX28" s="57"/>
      <c r="AY28" s="12"/>
      <c r="AZ28" s="57"/>
      <c r="BA28" s="12"/>
      <c r="BB28" s="57"/>
      <c r="BC28" s="12"/>
      <c r="BD28" s="23"/>
      <c r="BE28" s="12"/>
      <c r="BF28" s="23"/>
      <c r="BG28" s="12"/>
      <c r="BH28" s="23"/>
      <c r="BI28" s="12"/>
      <c r="BJ28" s="60"/>
      <c r="BK28" s="58">
        <f t="shared" si="1"/>
        <v>31</v>
      </c>
      <c r="BL28" s="58">
        <f t="shared" si="13"/>
        <v>31</v>
      </c>
      <c r="BM28" s="58">
        <f t="shared" si="2"/>
        <v>5249</v>
      </c>
      <c r="BN28" s="59">
        <f t="shared" si="14"/>
        <v>5249</v>
      </c>
    </row>
    <row r="29" spans="1:66" x14ac:dyDescent="0.25">
      <c r="A29" s="80" t="s">
        <v>41</v>
      </c>
      <c r="B29" s="23">
        <v>168</v>
      </c>
      <c r="C29" s="57">
        <f t="shared" si="3"/>
        <v>27</v>
      </c>
      <c r="D29" s="57">
        <f t="shared" si="4"/>
        <v>2700</v>
      </c>
      <c r="E29" s="57"/>
      <c r="F29" s="57"/>
      <c r="G29" s="18">
        <v>6</v>
      </c>
      <c r="H29" s="55">
        <v>5</v>
      </c>
      <c r="I29" s="57"/>
      <c r="J29" s="57"/>
      <c r="K29" s="57"/>
      <c r="L29" s="57"/>
      <c r="M29" s="23">
        <v>21</v>
      </c>
      <c r="N29" s="55">
        <v>16</v>
      </c>
      <c r="O29" s="23">
        <f t="shared" si="5"/>
        <v>600</v>
      </c>
      <c r="P29" s="12">
        <v>944</v>
      </c>
      <c r="Q29" s="23">
        <f t="shared" si="6"/>
        <v>2100</v>
      </c>
      <c r="R29" s="12">
        <v>3216</v>
      </c>
      <c r="S29" s="57"/>
      <c r="T29" s="57"/>
      <c r="U29" s="57"/>
      <c r="V29" s="57"/>
      <c r="W29" s="23">
        <v>0</v>
      </c>
      <c r="X29" s="55">
        <v>0</v>
      </c>
      <c r="Y29" s="57"/>
      <c r="Z29" s="57"/>
      <c r="AA29" s="57"/>
      <c r="AB29" s="57"/>
      <c r="AC29" s="23">
        <v>1</v>
      </c>
      <c r="AD29" s="12">
        <v>2</v>
      </c>
      <c r="AE29" s="57"/>
      <c r="AF29" s="57"/>
      <c r="AG29" s="57"/>
      <c r="AH29" s="57"/>
      <c r="AI29" s="23">
        <f t="shared" si="7"/>
        <v>26</v>
      </c>
      <c r="AJ29" s="55">
        <v>19</v>
      </c>
      <c r="AK29" s="56">
        <f t="shared" si="8"/>
        <v>0</v>
      </c>
      <c r="AL29" s="12">
        <v>0</v>
      </c>
      <c r="AM29" s="23">
        <f t="shared" si="9"/>
        <v>100</v>
      </c>
      <c r="AN29" s="12">
        <v>334</v>
      </c>
      <c r="AO29" s="23">
        <f t="shared" si="10"/>
        <v>2600</v>
      </c>
      <c r="AP29" s="12">
        <v>3826</v>
      </c>
      <c r="AQ29" s="56">
        <f t="shared" si="11"/>
        <v>0</v>
      </c>
      <c r="AR29" s="12">
        <v>0</v>
      </c>
      <c r="AS29" s="23">
        <f t="shared" si="15"/>
        <v>1000</v>
      </c>
      <c r="AT29" s="12">
        <v>3340</v>
      </c>
      <c r="AU29" s="23">
        <f t="shared" si="12"/>
        <v>26000</v>
      </c>
      <c r="AV29" s="12">
        <v>38260</v>
      </c>
      <c r="AW29" s="57"/>
      <c r="AX29" s="57"/>
      <c r="AY29" s="12"/>
      <c r="AZ29" s="57"/>
      <c r="BA29" s="12"/>
      <c r="BB29" s="57"/>
      <c r="BC29" s="12"/>
      <c r="BD29" s="23"/>
      <c r="BE29" s="12"/>
      <c r="BF29" s="23"/>
      <c r="BG29" s="12"/>
      <c r="BH29" s="23"/>
      <c r="BI29" s="12"/>
      <c r="BJ29" s="60"/>
      <c r="BK29" s="58">
        <f t="shared" si="1"/>
        <v>21</v>
      </c>
      <c r="BL29" s="58">
        <f t="shared" si="13"/>
        <v>21</v>
      </c>
      <c r="BM29" s="58">
        <f t="shared" si="2"/>
        <v>4160</v>
      </c>
      <c r="BN29" s="59">
        <f t="shared" si="14"/>
        <v>4160</v>
      </c>
    </row>
    <row r="30" spans="1:66" x14ac:dyDescent="0.25">
      <c r="A30" s="23" t="s">
        <v>42</v>
      </c>
      <c r="B30" s="57"/>
      <c r="C30" s="57"/>
      <c r="D30" s="57"/>
      <c r="E30" s="57"/>
      <c r="F30" s="57"/>
      <c r="G30" s="57"/>
      <c r="H30" s="12"/>
      <c r="I30" s="57"/>
      <c r="J30" s="57"/>
      <c r="K30" s="57"/>
      <c r="L30" s="57"/>
      <c r="M30" s="57"/>
      <c r="N30" s="12"/>
      <c r="O30" s="23"/>
      <c r="P30" s="12"/>
      <c r="Q30" s="23"/>
      <c r="R30" s="12"/>
      <c r="S30" s="57"/>
      <c r="T30" s="57"/>
      <c r="U30" s="57"/>
      <c r="V30" s="57"/>
      <c r="W30" s="57"/>
      <c r="X30" s="12"/>
      <c r="Y30" s="57"/>
      <c r="Z30" s="57"/>
      <c r="AA30" s="57"/>
      <c r="AB30" s="57"/>
      <c r="AC30" s="57"/>
      <c r="AD30" s="12"/>
      <c r="AE30" s="57"/>
      <c r="AF30" s="57"/>
      <c r="AG30" s="57"/>
      <c r="AH30" s="57"/>
      <c r="AI30" s="57"/>
      <c r="AJ30" s="12"/>
      <c r="AK30" s="23"/>
      <c r="AL30" s="12"/>
      <c r="AM30" s="23"/>
      <c r="AN30" s="12"/>
      <c r="AO30" s="23"/>
      <c r="AP30" s="12"/>
      <c r="AQ30" s="23"/>
      <c r="AR30" s="12"/>
      <c r="AS30" s="23"/>
      <c r="AT30" s="12"/>
      <c r="AU30" s="23"/>
      <c r="AV30" s="12"/>
      <c r="AW30" s="57"/>
      <c r="AX30" s="57"/>
      <c r="AY30" s="12"/>
      <c r="AZ30" s="57"/>
      <c r="BA30" s="12"/>
      <c r="BB30" s="57"/>
      <c r="BC30" s="12"/>
      <c r="BD30" s="23">
        <v>100</v>
      </c>
      <c r="BE30" s="12">
        <v>95</v>
      </c>
      <c r="BF30" s="18">
        <v>130140</v>
      </c>
      <c r="BG30" s="12">
        <v>108055</v>
      </c>
      <c r="BH30" s="57">
        <v>1</v>
      </c>
      <c r="BI30" s="12">
        <v>10.3</v>
      </c>
      <c r="BJ30" s="60"/>
    </row>
    <row r="31" spans="1:66" x14ac:dyDescent="0.25">
      <c r="A31" s="57" t="s">
        <v>43</v>
      </c>
      <c r="B31" s="57">
        <f>SUM(B6:B30)</f>
        <v>3024</v>
      </c>
      <c r="C31" s="57">
        <f>SUM(C6:C30)</f>
        <v>893</v>
      </c>
      <c r="D31" s="57">
        <f t="shared" ref="D31:BH31" si="16">SUM(D6:D30)</f>
        <v>89300</v>
      </c>
      <c r="E31" s="57">
        <f t="shared" si="16"/>
        <v>0</v>
      </c>
      <c r="F31" s="57"/>
      <c r="G31" s="57">
        <f>SUM(G12:G30)</f>
        <v>248</v>
      </c>
      <c r="H31" s="12">
        <f t="shared" si="16"/>
        <v>262</v>
      </c>
      <c r="I31" s="12">
        <f t="shared" si="16"/>
        <v>0</v>
      </c>
      <c r="J31" s="12">
        <f t="shared" si="16"/>
        <v>0</v>
      </c>
      <c r="K31" s="12">
        <f t="shared" si="16"/>
        <v>0</v>
      </c>
      <c r="L31" s="12">
        <f t="shared" si="16"/>
        <v>0</v>
      </c>
      <c r="M31" s="57">
        <f>SUM(M12:M30)</f>
        <v>645</v>
      </c>
      <c r="N31" s="12">
        <f t="shared" si="16"/>
        <v>604</v>
      </c>
      <c r="O31" s="23">
        <f>SUM(O12:O30)</f>
        <v>24800</v>
      </c>
      <c r="P31" s="12">
        <f t="shared" si="16"/>
        <v>26272</v>
      </c>
      <c r="Q31" s="23">
        <f>SUM(Q6:Q30)</f>
        <v>64500</v>
      </c>
      <c r="R31" s="12">
        <f t="shared" si="16"/>
        <v>83731</v>
      </c>
      <c r="S31" s="12">
        <f t="shared" si="16"/>
        <v>0</v>
      </c>
      <c r="T31" s="12">
        <f t="shared" si="16"/>
        <v>0</v>
      </c>
      <c r="U31" s="12">
        <f t="shared" si="16"/>
        <v>0</v>
      </c>
      <c r="V31" s="12">
        <f t="shared" si="16"/>
        <v>0</v>
      </c>
      <c r="W31" s="23">
        <f>SUM(W6:W30)</f>
        <v>9</v>
      </c>
      <c r="X31" s="55">
        <f>SUM(X6:X30)</f>
        <v>11</v>
      </c>
      <c r="Y31" s="12">
        <f t="shared" si="16"/>
        <v>0</v>
      </c>
      <c r="Z31" s="12">
        <f t="shared" si="16"/>
        <v>0</v>
      </c>
      <c r="AA31" s="12">
        <f t="shared" si="16"/>
        <v>0</v>
      </c>
      <c r="AB31" s="12">
        <f t="shared" si="16"/>
        <v>0</v>
      </c>
      <c r="AC31" s="23">
        <f>SUM(AC6:AC30)</f>
        <v>8</v>
      </c>
      <c r="AD31" s="12">
        <f>SUM(AD6:AD30)</f>
        <v>10</v>
      </c>
      <c r="AE31" s="12">
        <f t="shared" si="16"/>
        <v>0</v>
      </c>
      <c r="AF31" s="12">
        <f t="shared" si="16"/>
        <v>0</v>
      </c>
      <c r="AG31" s="12">
        <f t="shared" si="16"/>
        <v>0</v>
      </c>
      <c r="AH31" s="12">
        <f t="shared" si="16"/>
        <v>0</v>
      </c>
      <c r="AI31" s="23">
        <f>SUM(AI6:AI30)</f>
        <v>876</v>
      </c>
      <c r="AJ31" s="12">
        <f>SUM(AJ6:AJ30)</f>
        <v>845</v>
      </c>
      <c r="AK31" s="23">
        <f t="shared" ref="AK31:AP31" si="17">SUM(AK6:AK30)</f>
        <v>900</v>
      </c>
      <c r="AL31" s="12">
        <f t="shared" si="17"/>
        <v>1092</v>
      </c>
      <c r="AM31" s="23">
        <f t="shared" si="17"/>
        <v>800</v>
      </c>
      <c r="AN31" s="12">
        <f t="shared" si="17"/>
        <v>1427</v>
      </c>
      <c r="AO31" s="23">
        <f t="shared" si="17"/>
        <v>87600</v>
      </c>
      <c r="AP31" s="12">
        <f t="shared" si="17"/>
        <v>107484</v>
      </c>
      <c r="AQ31" s="23">
        <f t="shared" si="16"/>
        <v>9600</v>
      </c>
      <c r="AR31" s="12">
        <f t="shared" si="16"/>
        <v>11496</v>
      </c>
      <c r="AS31" s="23">
        <f t="shared" si="16"/>
        <v>8000</v>
      </c>
      <c r="AT31" s="12">
        <f t="shared" si="16"/>
        <v>14486</v>
      </c>
      <c r="AU31" s="23">
        <f t="shared" si="16"/>
        <v>927000</v>
      </c>
      <c r="AV31" s="12">
        <f t="shared" si="16"/>
        <v>1110581</v>
      </c>
      <c r="AW31" s="12">
        <f t="shared" si="16"/>
        <v>0</v>
      </c>
      <c r="AX31" s="23">
        <f t="shared" si="16"/>
        <v>885</v>
      </c>
      <c r="AY31" s="55">
        <f t="shared" si="16"/>
        <v>849</v>
      </c>
      <c r="AZ31" s="23">
        <f t="shared" si="16"/>
        <v>983</v>
      </c>
      <c r="BA31" s="55">
        <f t="shared" si="16"/>
        <v>966</v>
      </c>
      <c r="BB31" s="23">
        <f t="shared" si="16"/>
        <v>160</v>
      </c>
      <c r="BC31" s="55">
        <f t="shared" si="16"/>
        <v>167</v>
      </c>
      <c r="BD31" s="56">
        <f>SUM(BD6:BD30)</f>
        <v>100</v>
      </c>
      <c r="BE31" s="12">
        <f t="shared" si="16"/>
        <v>95</v>
      </c>
      <c r="BF31" s="23">
        <f t="shared" si="16"/>
        <v>130140</v>
      </c>
      <c r="BG31" s="12">
        <f>SUM(BG6:BG30)</f>
        <v>108055</v>
      </c>
      <c r="BH31" s="23">
        <f t="shared" si="16"/>
        <v>1</v>
      </c>
      <c r="BI31" s="12">
        <f>SUM(BI30)</f>
        <v>10.3</v>
      </c>
      <c r="BJ31" s="66">
        <f>SUM(BJ6:BJ20)</f>
        <v>1982</v>
      </c>
      <c r="BK31" s="68">
        <f>SUM(BK12:BK30)</f>
        <v>866</v>
      </c>
      <c r="BL31" s="68">
        <f>SUM(BL12:BL30)</f>
        <v>866</v>
      </c>
    </row>
    <row r="32" spans="1:66" x14ac:dyDescent="0.25">
      <c r="O32" s="60"/>
    </row>
    <row r="35" spans="58:58" x14ac:dyDescent="0.25">
      <c r="BF35" s="47"/>
    </row>
  </sheetData>
  <mergeCells count="32">
    <mergeCell ref="A2:A5"/>
    <mergeCell ref="G2:R2"/>
    <mergeCell ref="W2:AV2"/>
    <mergeCell ref="AX2:AY2"/>
    <mergeCell ref="AZ2:BA2"/>
    <mergeCell ref="AM4:AN4"/>
    <mergeCell ref="AO4:AP4"/>
    <mergeCell ref="AQ4:AR4"/>
    <mergeCell ref="AS4:AT4"/>
    <mergeCell ref="M4:N4"/>
    <mergeCell ref="O4:P4"/>
    <mergeCell ref="Q4:R4"/>
    <mergeCell ref="S4:X4"/>
    <mergeCell ref="Y4:AD4"/>
    <mergeCell ref="AE4:AJ4"/>
    <mergeCell ref="AK4:AL4"/>
    <mergeCell ref="BD2:BI2"/>
    <mergeCell ref="G3:N3"/>
    <mergeCell ref="O3:R3"/>
    <mergeCell ref="W3:AJ3"/>
    <mergeCell ref="AK3:AP3"/>
    <mergeCell ref="AQ3:AV3"/>
    <mergeCell ref="AX3:AY3"/>
    <mergeCell ref="AZ3:BA3"/>
    <mergeCell ref="BB3:BC3"/>
    <mergeCell ref="BD3:BE4"/>
    <mergeCell ref="BB2:BC2"/>
    <mergeCell ref="AU4:AV4"/>
    <mergeCell ref="AX4:BC4"/>
    <mergeCell ref="BF3:BG4"/>
    <mergeCell ref="BH3:BI4"/>
    <mergeCell ref="G4:H4"/>
  </mergeCells>
  <pageMargins left="0.7" right="0.7" top="0.75" bottom="0.75" header="0.3" footer="0.3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A576D-E267-4FC7-B951-9A88E9124D7B}">
  <sheetPr>
    <pageSetUpPr fitToPage="1"/>
  </sheetPr>
  <dimension ref="A1:BN35"/>
  <sheetViews>
    <sheetView topLeftCell="R1" workbookViewId="0">
      <selection activeCell="BG30" sqref="BG30"/>
    </sheetView>
  </sheetViews>
  <sheetFormatPr defaultRowHeight="15" x14ac:dyDescent="0.25"/>
  <cols>
    <col min="1" max="1" width="19.42578125" customWidth="1"/>
    <col min="2" max="2" width="0.140625" customWidth="1"/>
    <col min="3" max="3" width="8.140625" hidden="1" customWidth="1"/>
    <col min="4" max="4" width="9" hidden="1" customWidth="1"/>
    <col min="5" max="5" width="8.140625" hidden="1" customWidth="1"/>
    <col min="6" max="6" width="4.140625" hidden="1" customWidth="1"/>
    <col min="7" max="7" width="5.42578125" customWidth="1"/>
    <col min="8" max="8" width="5.140625" customWidth="1"/>
    <col min="9" max="9" width="4.85546875" hidden="1" customWidth="1"/>
    <col min="10" max="10" width="4.140625" hidden="1" customWidth="1"/>
    <col min="11" max="11" width="5.28515625" hidden="1" customWidth="1"/>
    <col min="12" max="12" width="12.7109375" hidden="1" customWidth="1"/>
    <col min="13" max="13" width="5.42578125" customWidth="1"/>
    <col min="14" max="14" width="5" customWidth="1"/>
    <col min="15" max="15" width="6.85546875" customWidth="1"/>
    <col min="16" max="16" width="7" customWidth="1"/>
    <col min="17" max="17" width="7.42578125" customWidth="1"/>
    <col min="18" max="18" width="6.85546875" customWidth="1"/>
    <col min="19" max="22" width="3.28515625" hidden="1" customWidth="1"/>
    <col min="23" max="23" width="5.28515625" customWidth="1"/>
    <col min="24" max="24" width="5.5703125" customWidth="1"/>
    <col min="25" max="28" width="3.28515625" hidden="1" customWidth="1"/>
    <col min="29" max="29" width="5.28515625" customWidth="1"/>
    <col min="30" max="30" width="5.7109375" customWidth="1"/>
    <col min="31" max="33" width="4.7109375" hidden="1" customWidth="1"/>
    <col min="34" max="34" width="1.7109375" hidden="1" customWidth="1"/>
    <col min="35" max="35" width="5.5703125" customWidth="1"/>
    <col min="36" max="36" width="6.28515625" customWidth="1"/>
    <col min="37" max="37" width="5.85546875" customWidth="1"/>
    <col min="38" max="40" width="6" customWidth="1"/>
    <col min="41" max="41" width="8.28515625" customWidth="1"/>
    <col min="42" max="42" width="7.140625" customWidth="1"/>
    <col min="43" max="43" width="5.85546875" customWidth="1"/>
    <col min="44" max="46" width="6" customWidth="1"/>
    <col min="47" max="47" width="8.28515625" customWidth="1"/>
    <col min="48" max="48" width="7.140625" customWidth="1"/>
    <col min="49" max="49" width="0.140625" customWidth="1"/>
    <col min="50" max="55" width="8.85546875" customWidth="1"/>
    <col min="56" max="56" width="7.28515625" customWidth="1"/>
    <col min="57" max="62" width="7.7109375" customWidth="1"/>
  </cols>
  <sheetData>
    <row r="1" spans="1:66" s="47" customFormat="1" x14ac:dyDescent="0.25">
      <c r="A1" s="47" t="s">
        <v>81</v>
      </c>
    </row>
    <row r="2" spans="1:66" s="47" customFormat="1" ht="32.25" customHeight="1" x14ac:dyDescent="0.25">
      <c r="A2" s="254" t="s">
        <v>0</v>
      </c>
      <c r="B2" s="48"/>
      <c r="C2" s="48"/>
      <c r="D2" s="48"/>
      <c r="E2" s="48"/>
      <c r="F2" s="48"/>
      <c r="G2" s="255" t="s">
        <v>55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81"/>
      <c r="T2" s="81"/>
      <c r="U2" s="81"/>
      <c r="V2" s="81"/>
      <c r="W2" s="254" t="s">
        <v>56</v>
      </c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48"/>
      <c r="AX2" s="239" t="s">
        <v>72</v>
      </c>
      <c r="AY2" s="239"/>
      <c r="AZ2" s="239" t="s">
        <v>72</v>
      </c>
      <c r="BA2" s="239"/>
      <c r="BB2" s="239" t="s">
        <v>72</v>
      </c>
      <c r="BC2" s="239"/>
      <c r="BD2" s="251" t="s">
        <v>57</v>
      </c>
      <c r="BE2" s="252"/>
      <c r="BF2" s="252"/>
      <c r="BG2" s="252"/>
      <c r="BH2" s="252"/>
      <c r="BI2" s="253"/>
      <c r="BJ2" s="63"/>
    </row>
    <row r="3" spans="1:66" s="47" customFormat="1" ht="25.5" customHeight="1" x14ac:dyDescent="0.25">
      <c r="A3" s="254"/>
      <c r="B3" s="48"/>
      <c r="C3" s="48"/>
      <c r="D3" s="48"/>
      <c r="E3" s="48"/>
      <c r="F3" s="48"/>
      <c r="G3" s="246" t="s">
        <v>58</v>
      </c>
      <c r="H3" s="247"/>
      <c r="I3" s="247"/>
      <c r="J3" s="247"/>
      <c r="K3" s="247"/>
      <c r="L3" s="247"/>
      <c r="M3" s="247"/>
      <c r="N3" s="247"/>
      <c r="O3" s="246" t="s">
        <v>59</v>
      </c>
      <c r="P3" s="247"/>
      <c r="Q3" s="247"/>
      <c r="R3" s="247"/>
      <c r="S3" s="48"/>
      <c r="T3" s="48"/>
      <c r="U3" s="48"/>
      <c r="V3" s="48"/>
      <c r="W3" s="246" t="s">
        <v>58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 t="s">
        <v>59</v>
      </c>
      <c r="AL3" s="249"/>
      <c r="AM3" s="249"/>
      <c r="AN3" s="249"/>
      <c r="AO3" s="249"/>
      <c r="AP3" s="250"/>
      <c r="AQ3" s="246" t="s">
        <v>71</v>
      </c>
      <c r="AR3" s="247"/>
      <c r="AS3" s="247"/>
      <c r="AT3" s="247"/>
      <c r="AU3" s="247"/>
      <c r="AV3" s="247"/>
      <c r="AW3" s="48"/>
      <c r="AX3" s="243" t="s">
        <v>73</v>
      </c>
      <c r="AY3" s="244"/>
      <c r="AZ3" s="243" t="s">
        <v>74</v>
      </c>
      <c r="BA3" s="244"/>
      <c r="BB3" s="243" t="s">
        <v>75</v>
      </c>
      <c r="BC3" s="244"/>
      <c r="BD3" s="239" t="s">
        <v>61</v>
      </c>
      <c r="BE3" s="239"/>
      <c r="BF3" s="239" t="s">
        <v>16</v>
      </c>
      <c r="BG3" s="239"/>
      <c r="BH3" s="239" t="s">
        <v>62</v>
      </c>
      <c r="BI3" s="239"/>
      <c r="BJ3" s="64"/>
    </row>
    <row r="4" spans="1:66" s="47" customFormat="1" ht="15" customHeight="1" x14ac:dyDescent="0.25">
      <c r="A4" s="254"/>
      <c r="B4" s="48"/>
      <c r="C4" s="48"/>
      <c r="D4" s="48"/>
      <c r="E4" s="48"/>
      <c r="F4" s="48"/>
      <c r="G4" s="245" t="s">
        <v>63</v>
      </c>
      <c r="H4" s="245"/>
      <c r="I4" s="50"/>
      <c r="J4" s="50"/>
      <c r="K4" s="50"/>
      <c r="L4" s="50"/>
      <c r="M4" s="245" t="s">
        <v>64</v>
      </c>
      <c r="N4" s="245"/>
      <c r="O4" s="245" t="s">
        <v>63</v>
      </c>
      <c r="P4" s="245"/>
      <c r="Q4" s="245" t="s">
        <v>64</v>
      </c>
      <c r="R4" s="245"/>
      <c r="S4" s="245" t="s">
        <v>65</v>
      </c>
      <c r="T4" s="245"/>
      <c r="U4" s="245"/>
      <c r="V4" s="245"/>
      <c r="W4" s="245"/>
      <c r="X4" s="245"/>
      <c r="Y4" s="245" t="s">
        <v>66</v>
      </c>
      <c r="Z4" s="245"/>
      <c r="AA4" s="245"/>
      <c r="AB4" s="245"/>
      <c r="AC4" s="245"/>
      <c r="AD4" s="245"/>
      <c r="AE4" s="245" t="s">
        <v>67</v>
      </c>
      <c r="AF4" s="245"/>
      <c r="AG4" s="245"/>
      <c r="AH4" s="245"/>
      <c r="AI4" s="245"/>
      <c r="AJ4" s="245"/>
      <c r="AK4" s="246" t="s">
        <v>65</v>
      </c>
      <c r="AL4" s="246"/>
      <c r="AM4" s="245" t="s">
        <v>66</v>
      </c>
      <c r="AN4" s="245"/>
      <c r="AO4" s="245" t="s">
        <v>67</v>
      </c>
      <c r="AP4" s="245"/>
      <c r="AQ4" s="246" t="s">
        <v>65</v>
      </c>
      <c r="AR4" s="246"/>
      <c r="AS4" s="245" t="s">
        <v>66</v>
      </c>
      <c r="AT4" s="245"/>
      <c r="AU4" s="245" t="s">
        <v>67</v>
      </c>
      <c r="AV4" s="245"/>
      <c r="AW4" s="48"/>
      <c r="AX4" s="240" t="s">
        <v>60</v>
      </c>
      <c r="AY4" s="241"/>
      <c r="AZ4" s="241"/>
      <c r="BA4" s="241"/>
      <c r="BB4" s="241"/>
      <c r="BC4" s="242"/>
      <c r="BD4" s="239"/>
      <c r="BE4" s="239"/>
      <c r="BF4" s="239"/>
      <c r="BG4" s="239"/>
      <c r="BH4" s="239"/>
      <c r="BI4" s="239"/>
      <c r="BJ4" s="64"/>
    </row>
    <row r="5" spans="1:66" s="47" customFormat="1" ht="15" customHeight="1" x14ac:dyDescent="0.25">
      <c r="A5" s="254"/>
      <c r="B5" s="82" t="s">
        <v>68</v>
      </c>
      <c r="C5" s="82" t="s">
        <v>1</v>
      </c>
      <c r="D5" s="82" t="s">
        <v>2</v>
      </c>
      <c r="E5" s="82"/>
      <c r="F5" s="82"/>
      <c r="G5" s="82" t="s">
        <v>69</v>
      </c>
      <c r="H5" s="82" t="s">
        <v>70</v>
      </c>
      <c r="I5" s="50" t="s">
        <v>64</v>
      </c>
      <c r="J5" s="50"/>
      <c r="K5" s="50"/>
      <c r="L5" s="50"/>
      <c r="M5" s="50" t="s">
        <v>69</v>
      </c>
      <c r="N5" s="50" t="s">
        <v>70</v>
      </c>
      <c r="O5" s="82" t="s">
        <v>69</v>
      </c>
      <c r="P5" s="82" t="s">
        <v>70</v>
      </c>
      <c r="Q5" s="82" t="s">
        <v>69</v>
      </c>
      <c r="R5" s="82" t="s">
        <v>70</v>
      </c>
      <c r="S5" s="48"/>
      <c r="T5" s="48"/>
      <c r="U5" s="48"/>
      <c r="V5" s="48"/>
      <c r="W5" s="82" t="s">
        <v>69</v>
      </c>
      <c r="X5" s="82" t="s">
        <v>70</v>
      </c>
      <c r="Y5" s="82" t="s">
        <v>69</v>
      </c>
      <c r="Z5" s="82" t="s">
        <v>70</v>
      </c>
      <c r="AA5" s="82" t="s">
        <v>69</v>
      </c>
      <c r="AB5" s="82" t="s">
        <v>70</v>
      </c>
      <c r="AC5" s="82" t="s">
        <v>69</v>
      </c>
      <c r="AD5" s="82" t="s">
        <v>70</v>
      </c>
      <c r="AE5" s="82" t="s">
        <v>69</v>
      </c>
      <c r="AF5" s="82" t="s">
        <v>70</v>
      </c>
      <c r="AG5" s="82" t="s">
        <v>69</v>
      </c>
      <c r="AH5" s="82" t="s">
        <v>70</v>
      </c>
      <c r="AI5" s="82" t="s">
        <v>69</v>
      </c>
      <c r="AJ5" s="82" t="s">
        <v>70</v>
      </c>
      <c r="AK5" s="82" t="s">
        <v>69</v>
      </c>
      <c r="AL5" s="82" t="s">
        <v>70</v>
      </c>
      <c r="AM5" s="82" t="s">
        <v>69</v>
      </c>
      <c r="AN5" s="82" t="s">
        <v>70</v>
      </c>
      <c r="AO5" s="82" t="s">
        <v>69</v>
      </c>
      <c r="AP5" s="82" t="s">
        <v>70</v>
      </c>
      <c r="AQ5" s="82" t="s">
        <v>69</v>
      </c>
      <c r="AR5" s="82" t="s">
        <v>70</v>
      </c>
      <c r="AS5" s="82" t="s">
        <v>69</v>
      </c>
      <c r="AT5" s="82" t="s">
        <v>70</v>
      </c>
      <c r="AU5" s="82" t="s">
        <v>69</v>
      </c>
      <c r="AV5" s="82" t="s">
        <v>70</v>
      </c>
      <c r="AW5" s="50"/>
      <c r="AX5" s="82" t="s">
        <v>69</v>
      </c>
      <c r="AY5" s="82" t="s">
        <v>70</v>
      </c>
      <c r="AZ5" s="82" t="s">
        <v>69</v>
      </c>
      <c r="BA5" s="82" t="s">
        <v>70</v>
      </c>
      <c r="BB5" s="82" t="s">
        <v>69</v>
      </c>
      <c r="BC5" s="82" t="s">
        <v>70</v>
      </c>
      <c r="BD5" s="82" t="s">
        <v>69</v>
      </c>
      <c r="BE5" s="82" t="s">
        <v>70</v>
      </c>
      <c r="BF5" s="82" t="s">
        <v>69</v>
      </c>
      <c r="BG5" s="82" t="s">
        <v>70</v>
      </c>
      <c r="BH5" s="82" t="s">
        <v>69</v>
      </c>
      <c r="BI5" s="82" t="s">
        <v>70</v>
      </c>
      <c r="BJ5" s="65"/>
    </row>
    <row r="6" spans="1:66" x14ac:dyDescent="0.25">
      <c r="A6" s="26" t="s">
        <v>18</v>
      </c>
      <c r="B6" s="52"/>
      <c r="C6" s="52"/>
      <c r="D6" s="52"/>
      <c r="E6" s="52"/>
      <c r="F6" s="52"/>
      <c r="G6" s="52"/>
      <c r="H6" s="53"/>
      <c r="I6" s="52"/>
      <c r="J6" s="52"/>
      <c r="K6" s="52"/>
      <c r="L6" s="52"/>
      <c r="M6" s="52"/>
      <c r="N6" s="53"/>
      <c r="O6" s="54"/>
      <c r="P6" s="53"/>
      <c r="Q6" s="54"/>
      <c r="R6" s="53"/>
      <c r="S6" s="52"/>
      <c r="T6" s="52"/>
      <c r="U6" s="52"/>
      <c r="V6" s="52"/>
      <c r="W6" s="52"/>
      <c r="X6" s="53"/>
      <c r="Y6" s="52"/>
      <c r="Z6" s="52"/>
      <c r="AA6" s="52"/>
      <c r="AB6" s="52"/>
      <c r="AC6" s="52"/>
      <c r="AD6" s="53"/>
      <c r="AE6" s="52"/>
      <c r="AF6" s="52"/>
      <c r="AG6" s="52"/>
      <c r="AH6" s="52"/>
      <c r="AI6" s="52"/>
      <c r="AJ6" s="53"/>
      <c r="AK6" s="54"/>
      <c r="AL6" s="53"/>
      <c r="AM6" s="54"/>
      <c r="AN6" s="53"/>
      <c r="AO6" s="54"/>
      <c r="AP6" s="53"/>
      <c r="AQ6" s="54"/>
      <c r="AR6" s="53"/>
      <c r="AS6" s="54"/>
      <c r="AT6" s="53"/>
      <c r="AU6" s="54"/>
      <c r="AV6" s="53"/>
      <c r="AW6" s="52"/>
      <c r="AX6" s="16">
        <f>'проект МЗ'!BF4</f>
        <v>43</v>
      </c>
      <c r="AY6" s="86">
        <f>SUM('I квартал'!AY6,'II квартал'!AY6,'III квартал'!AY6,'IV квартал'!AY6)/4</f>
        <v>41.5</v>
      </c>
      <c r="AZ6" s="16">
        <f>'проект МЗ'!BL4</f>
        <v>55</v>
      </c>
      <c r="BA6" s="87">
        <f>SUM('I квартал'!BA6,'II квартал'!BA6,'III квартал'!BA6,'IV квартал'!BA6)/4</f>
        <v>56</v>
      </c>
      <c r="BB6" s="16">
        <f>'проект МЗ'!BR4</f>
        <v>8</v>
      </c>
      <c r="BC6" s="55">
        <f>SUM('I квартал'!BC6,'II квартал'!BC6,'III квартал'!BC6,'IV квартал'!BC6)/4</f>
        <v>7.25</v>
      </c>
      <c r="BD6" s="56"/>
      <c r="BE6" s="12"/>
      <c r="BF6" s="23"/>
      <c r="BG6" s="12"/>
      <c r="BH6" s="23"/>
      <c r="BI6" s="12"/>
      <c r="BJ6" s="66">
        <f t="shared" ref="BJ6:BJ20" si="0">SUM(AY6,BA6,BC6)</f>
        <v>104.75</v>
      </c>
    </row>
    <row r="7" spans="1:66" x14ac:dyDescent="0.25">
      <c r="A7" s="26" t="s">
        <v>19</v>
      </c>
      <c r="B7" s="57"/>
      <c r="C7" s="57"/>
      <c r="D7" s="57"/>
      <c r="E7" s="57"/>
      <c r="F7" s="57"/>
      <c r="G7" s="57"/>
      <c r="H7" s="12"/>
      <c r="I7" s="57"/>
      <c r="J7" s="57"/>
      <c r="K7" s="57"/>
      <c r="L7" s="57"/>
      <c r="M7" s="57"/>
      <c r="N7" s="12"/>
      <c r="O7" s="23"/>
      <c r="P7" s="12"/>
      <c r="Q7" s="23"/>
      <c r="R7" s="12"/>
      <c r="S7" s="57"/>
      <c r="T7" s="57"/>
      <c r="U7" s="57"/>
      <c r="V7" s="57"/>
      <c r="W7" s="57"/>
      <c r="X7" s="12"/>
      <c r="Y7" s="57"/>
      <c r="Z7" s="57"/>
      <c r="AA7" s="57"/>
      <c r="AB7" s="57"/>
      <c r="AC7" s="57"/>
      <c r="AD7" s="12"/>
      <c r="AE7" s="57"/>
      <c r="AF7" s="57"/>
      <c r="AG7" s="57"/>
      <c r="AH7" s="57"/>
      <c r="AI7" s="57"/>
      <c r="AJ7" s="12"/>
      <c r="AK7" s="23"/>
      <c r="AL7" s="12"/>
      <c r="AM7" s="23"/>
      <c r="AN7" s="12"/>
      <c r="AO7" s="23"/>
      <c r="AP7" s="12"/>
      <c r="AQ7" s="23"/>
      <c r="AR7" s="12"/>
      <c r="AS7" s="23"/>
      <c r="AT7" s="12"/>
      <c r="AU7" s="23"/>
      <c r="AV7" s="12"/>
      <c r="AW7" s="57"/>
      <c r="AX7" s="16">
        <f>'проект МЗ'!BF5</f>
        <v>42</v>
      </c>
      <c r="AY7" s="86">
        <f>SUM('I квартал'!AY7,'II квартал'!AY7,'III квартал'!AY7,'IV квартал'!AY7)/4</f>
        <v>44.75</v>
      </c>
      <c r="AZ7" s="16">
        <f>'проект МЗ'!BL5</f>
        <v>50</v>
      </c>
      <c r="BA7" s="87">
        <f>SUM('I квартал'!BA7,'II квартал'!BA7,'III квартал'!BA7,'IV квартал'!BA7)/4</f>
        <v>49.25</v>
      </c>
      <c r="BB7" s="16">
        <f>'проект МЗ'!BR5</f>
        <v>6</v>
      </c>
      <c r="BC7" s="55">
        <f>SUM('I квартал'!BC7,'II квартал'!BC7,'III квартал'!BC7,'IV квартал'!BC7)/4</f>
        <v>4.25</v>
      </c>
      <c r="BD7" s="56"/>
      <c r="BE7" s="12"/>
      <c r="BF7" s="23"/>
      <c r="BG7" s="12"/>
      <c r="BH7" s="23"/>
      <c r="BI7" s="12"/>
      <c r="BJ7" s="66">
        <f t="shared" si="0"/>
        <v>98.25</v>
      </c>
    </row>
    <row r="8" spans="1:66" x14ac:dyDescent="0.25">
      <c r="A8" s="26" t="s">
        <v>20</v>
      </c>
      <c r="B8" s="57"/>
      <c r="C8" s="57"/>
      <c r="D8" s="57"/>
      <c r="E8" s="57"/>
      <c r="F8" s="57"/>
      <c r="G8" s="57"/>
      <c r="H8" s="12"/>
      <c r="I8" s="57"/>
      <c r="J8" s="57"/>
      <c r="K8" s="57"/>
      <c r="L8" s="57"/>
      <c r="M8" s="57"/>
      <c r="N8" s="12"/>
      <c r="O8" s="23"/>
      <c r="P8" s="12"/>
      <c r="Q8" s="23"/>
      <c r="R8" s="12"/>
      <c r="S8" s="57"/>
      <c r="T8" s="57"/>
      <c r="U8" s="57"/>
      <c r="V8" s="57"/>
      <c r="W8" s="57"/>
      <c r="X8" s="12"/>
      <c r="Y8" s="57"/>
      <c r="Z8" s="57"/>
      <c r="AA8" s="57"/>
      <c r="AB8" s="57"/>
      <c r="AC8" s="57"/>
      <c r="AD8" s="12"/>
      <c r="AE8" s="57"/>
      <c r="AF8" s="57"/>
      <c r="AG8" s="57"/>
      <c r="AH8" s="57"/>
      <c r="AI8" s="57"/>
      <c r="AJ8" s="12"/>
      <c r="AK8" s="23"/>
      <c r="AL8" s="12"/>
      <c r="AM8" s="23"/>
      <c r="AN8" s="12"/>
      <c r="AO8" s="23"/>
      <c r="AP8" s="12"/>
      <c r="AQ8" s="23"/>
      <c r="AR8" s="12"/>
      <c r="AS8" s="23"/>
      <c r="AT8" s="12"/>
      <c r="AU8" s="23"/>
      <c r="AV8" s="12"/>
      <c r="AW8" s="57"/>
      <c r="AX8" s="16">
        <f>'проект МЗ'!BF6</f>
        <v>29</v>
      </c>
      <c r="AY8" s="86">
        <f>SUM('I квартал'!AY8,'II квартал'!AY8,'III квартал'!AY8,'IV квартал'!AY8)/4</f>
        <v>26.5</v>
      </c>
      <c r="AZ8" s="16">
        <f>'проект МЗ'!BL6</f>
        <v>25</v>
      </c>
      <c r="BA8" s="87">
        <f>SUM('I квартал'!BA8,'II квартал'!BA8,'III квартал'!BA8,'IV квартал'!BA8)/4</f>
        <v>25.75</v>
      </c>
      <c r="BB8" s="16">
        <f>'проект МЗ'!BR6</f>
        <v>2</v>
      </c>
      <c r="BC8" s="55">
        <f>SUM('I квартал'!BC8,'II квартал'!BC8,'III квартал'!BC8,'IV квартал'!BC8)/4</f>
        <v>3.5</v>
      </c>
      <c r="BD8" s="56"/>
      <c r="BE8" s="12"/>
      <c r="BF8" s="23"/>
      <c r="BG8" s="12"/>
      <c r="BH8" s="23"/>
      <c r="BI8" s="12"/>
      <c r="BJ8" s="66">
        <f t="shared" si="0"/>
        <v>55.75</v>
      </c>
    </row>
    <row r="9" spans="1:66" x14ac:dyDescent="0.25">
      <c r="A9" s="26" t="s">
        <v>21</v>
      </c>
      <c r="B9" s="57"/>
      <c r="C9" s="57"/>
      <c r="D9" s="57"/>
      <c r="E9" s="57"/>
      <c r="F9" s="57"/>
      <c r="G9" s="57"/>
      <c r="H9" s="12"/>
      <c r="I9" s="57"/>
      <c r="J9" s="57"/>
      <c r="K9" s="57"/>
      <c r="L9" s="57"/>
      <c r="M9" s="57"/>
      <c r="N9" s="12"/>
      <c r="O9" s="23"/>
      <c r="P9" s="12"/>
      <c r="Q9" s="23"/>
      <c r="R9" s="12"/>
      <c r="S9" s="57"/>
      <c r="T9" s="57"/>
      <c r="U9" s="57"/>
      <c r="V9" s="57"/>
      <c r="W9" s="57"/>
      <c r="X9" s="12"/>
      <c r="Y9" s="57"/>
      <c r="Z9" s="57"/>
      <c r="AA9" s="57"/>
      <c r="AB9" s="57"/>
      <c r="AC9" s="57"/>
      <c r="AD9" s="12"/>
      <c r="AE9" s="57"/>
      <c r="AF9" s="57"/>
      <c r="AG9" s="57"/>
      <c r="AH9" s="57"/>
      <c r="AI9" s="57"/>
      <c r="AJ9" s="12"/>
      <c r="AK9" s="23"/>
      <c r="AL9" s="12"/>
      <c r="AM9" s="23"/>
      <c r="AN9" s="12"/>
      <c r="AO9" s="23"/>
      <c r="AP9" s="12"/>
      <c r="AQ9" s="23"/>
      <c r="AR9" s="12"/>
      <c r="AS9" s="23"/>
      <c r="AT9" s="12"/>
      <c r="AU9" s="23"/>
      <c r="AV9" s="12"/>
      <c r="AW9" s="57"/>
      <c r="AX9" s="16">
        <f>'проект МЗ'!BF7</f>
        <v>337</v>
      </c>
      <c r="AY9" s="86">
        <f>SUM('I квартал'!AY9,'II квартал'!AY9,'III квартал'!AY9,'IV квартал'!AY9)/4</f>
        <v>333</v>
      </c>
      <c r="AZ9" s="16">
        <f>'проект МЗ'!BL7</f>
        <v>402</v>
      </c>
      <c r="BA9" s="87">
        <f>SUM('I квартал'!BA9,'II квартал'!BA9,'III квартал'!BA9,'IV квартал'!BA9)/4</f>
        <v>392.75</v>
      </c>
      <c r="BB9" s="16">
        <f>'проект МЗ'!BR7</f>
        <v>47</v>
      </c>
      <c r="BC9" s="55">
        <f>SUM('I квартал'!BC9,'II квартал'!BC9,'III квартал'!BC9,'IV квартал'!BC9)/4</f>
        <v>57.25</v>
      </c>
      <c r="BD9" s="56"/>
      <c r="BE9" s="12"/>
      <c r="BF9" s="23"/>
      <c r="BG9" s="12"/>
      <c r="BH9" s="23"/>
      <c r="BI9" s="12"/>
      <c r="BJ9" s="66">
        <f t="shared" si="0"/>
        <v>783</v>
      </c>
    </row>
    <row r="10" spans="1:66" x14ac:dyDescent="0.25">
      <c r="A10" s="26" t="s">
        <v>22</v>
      </c>
      <c r="B10" s="57"/>
      <c r="C10" s="57"/>
      <c r="D10" s="57"/>
      <c r="E10" s="57"/>
      <c r="F10" s="57"/>
      <c r="G10" s="57"/>
      <c r="H10" s="12"/>
      <c r="I10" s="57"/>
      <c r="J10" s="57"/>
      <c r="K10" s="57"/>
      <c r="L10" s="57"/>
      <c r="M10" s="57"/>
      <c r="N10" s="12"/>
      <c r="O10" s="23"/>
      <c r="P10" s="12"/>
      <c r="Q10" s="23"/>
      <c r="R10" s="12"/>
      <c r="S10" s="57"/>
      <c r="T10" s="57"/>
      <c r="U10" s="57"/>
      <c r="V10" s="57"/>
      <c r="W10" s="57"/>
      <c r="X10" s="12"/>
      <c r="Y10" s="57"/>
      <c r="Z10" s="57"/>
      <c r="AA10" s="57"/>
      <c r="AB10" s="57"/>
      <c r="AC10" s="57"/>
      <c r="AD10" s="12"/>
      <c r="AE10" s="57"/>
      <c r="AF10" s="57"/>
      <c r="AG10" s="57"/>
      <c r="AH10" s="57"/>
      <c r="AI10" s="57"/>
      <c r="AJ10" s="12"/>
      <c r="AK10" s="23"/>
      <c r="AL10" s="12"/>
      <c r="AM10" s="23"/>
      <c r="AN10" s="12"/>
      <c r="AO10" s="23"/>
      <c r="AP10" s="12"/>
      <c r="AQ10" s="23"/>
      <c r="AR10" s="12"/>
      <c r="AS10" s="23"/>
      <c r="AT10" s="12"/>
      <c r="AU10" s="23"/>
      <c r="AV10" s="12"/>
      <c r="AW10" s="57"/>
      <c r="AX10" s="16">
        <f>'проект МЗ'!BF8</f>
        <v>30</v>
      </c>
      <c r="AY10" s="86">
        <f>SUM('I квартал'!AY10,'II квартал'!AY10,'III квартал'!AY10,'IV квартал'!AY10)/4</f>
        <v>27</v>
      </c>
      <c r="AZ10" s="16">
        <f>'проект МЗ'!BL8</f>
        <v>41</v>
      </c>
      <c r="BA10" s="87">
        <f>SUM('I квартал'!BA10,'II квартал'!BA10,'III квартал'!BA10,'IV квартал'!BA10)/4</f>
        <v>41</v>
      </c>
      <c r="BB10" s="16">
        <f>'проект МЗ'!BR8</f>
        <v>6</v>
      </c>
      <c r="BC10" s="55">
        <f>SUM('I квартал'!BC10,'II квартал'!BC10,'III квартал'!BC10,'IV квартал'!BC10)/4</f>
        <v>4</v>
      </c>
      <c r="BD10" s="56"/>
      <c r="BE10" s="12"/>
      <c r="BF10" s="23"/>
      <c r="BG10" s="12"/>
      <c r="BH10" s="23"/>
      <c r="BI10" s="12"/>
      <c r="BJ10" s="66">
        <f t="shared" si="0"/>
        <v>72</v>
      </c>
    </row>
    <row r="11" spans="1:66" x14ac:dyDescent="0.25">
      <c r="A11" s="23" t="s">
        <v>23</v>
      </c>
      <c r="B11" s="57"/>
      <c r="C11" s="57"/>
      <c r="D11" s="57"/>
      <c r="E11" s="57"/>
      <c r="F11" s="57"/>
      <c r="G11" s="57"/>
      <c r="H11" s="12"/>
      <c r="I11" s="57"/>
      <c r="J11" s="57"/>
      <c r="K11" s="57"/>
      <c r="L11" s="57"/>
      <c r="M11" s="57"/>
      <c r="N11" s="12"/>
      <c r="O11" s="23"/>
      <c r="P11" s="12"/>
      <c r="Q11" s="23"/>
      <c r="R11" s="12"/>
      <c r="S11" s="57"/>
      <c r="T11" s="57"/>
      <c r="U11" s="57"/>
      <c r="V11" s="57"/>
      <c r="W11" s="57"/>
      <c r="X11" s="12"/>
      <c r="Y11" s="57"/>
      <c r="Z11" s="57"/>
      <c r="AA11" s="57"/>
      <c r="AB11" s="57"/>
      <c r="AC11" s="57"/>
      <c r="AD11" s="12"/>
      <c r="AE11" s="57"/>
      <c r="AF11" s="57"/>
      <c r="AG11" s="57"/>
      <c r="AH11" s="57"/>
      <c r="AI11" s="57"/>
      <c r="AJ11" s="12"/>
      <c r="AK11" s="23"/>
      <c r="AL11" s="12"/>
      <c r="AM11" s="23"/>
      <c r="AN11" s="12"/>
      <c r="AO11" s="23"/>
      <c r="AP11" s="12"/>
      <c r="AQ11" s="23"/>
      <c r="AR11" s="12"/>
      <c r="AS11" s="23"/>
      <c r="AT11" s="12"/>
      <c r="AU11" s="23"/>
      <c r="AV11" s="12"/>
      <c r="AW11" s="57"/>
      <c r="AX11" s="16">
        <f>'проект МЗ'!BF9</f>
        <v>43</v>
      </c>
      <c r="AY11" s="86">
        <f>SUM('I квартал'!AY11,'II квартал'!AY11,'III квартал'!AY11,'IV квартал'!AY11)/4</f>
        <v>40.5</v>
      </c>
      <c r="AZ11" s="16">
        <f>'проект МЗ'!BL9</f>
        <v>53</v>
      </c>
      <c r="BA11" s="87">
        <f>SUM('I квартал'!BA11,'II квартал'!BA11,'III квартал'!BA11,'IV квартал'!BA11)/4</f>
        <v>54.75</v>
      </c>
      <c r="BB11" s="16">
        <f>'проект МЗ'!BR9</f>
        <v>18</v>
      </c>
      <c r="BC11" s="55">
        <f>SUM('I квартал'!BC11,'II квартал'!BC11,'III квартал'!BC11,'IV квартал'!BC11)/4</f>
        <v>16.25</v>
      </c>
      <c r="BD11" s="56"/>
      <c r="BE11" s="12"/>
      <c r="BF11" s="23"/>
      <c r="BG11" s="12"/>
      <c r="BH11" s="23"/>
      <c r="BI11" s="12"/>
      <c r="BJ11" s="66">
        <f t="shared" si="0"/>
        <v>111.5</v>
      </c>
    </row>
    <row r="12" spans="1:66" x14ac:dyDescent="0.25">
      <c r="A12" s="23" t="s">
        <v>24</v>
      </c>
      <c r="B12" s="23">
        <v>168</v>
      </c>
      <c r="C12" s="57">
        <f>SUM(G12,M12)</f>
        <v>31</v>
      </c>
      <c r="D12" s="57">
        <f>SUM(O12,Q12)</f>
        <v>3100</v>
      </c>
      <c r="E12" s="57"/>
      <c r="F12" s="57"/>
      <c r="G12" s="18">
        <f>'проект МЗ'!K10</f>
        <v>9</v>
      </c>
      <c r="H12" s="55">
        <f>SUM('I квартал'!H12,'II квартал'!H12,'III квартал'!H12,'IV квартал'!H12)/4</f>
        <v>7</v>
      </c>
      <c r="I12" s="57"/>
      <c r="J12" s="57"/>
      <c r="K12" s="57"/>
      <c r="L12" s="57"/>
      <c r="M12" s="23">
        <f>'проект МЗ'!T10</f>
        <v>22</v>
      </c>
      <c r="N12" s="55">
        <f>SUM('I квартал'!N12,'II квартал'!N12,'III квартал'!N12,'IV квартал'!N12)/4</f>
        <v>23.5</v>
      </c>
      <c r="O12" s="23">
        <f>'проект МЗ'!N10</f>
        <v>900</v>
      </c>
      <c r="P12" s="12">
        <v>542</v>
      </c>
      <c r="Q12" s="23">
        <f>'проект МЗ'!W10</f>
        <v>2200</v>
      </c>
      <c r="R12" s="12">
        <v>2615</v>
      </c>
      <c r="S12" s="57"/>
      <c r="T12" s="57"/>
      <c r="U12" s="57"/>
      <c r="V12" s="57"/>
      <c r="W12" s="23">
        <f>'проект МЗ'!AD10</f>
        <v>0</v>
      </c>
      <c r="X12" s="55">
        <f>SUM('I квартал'!X12,'II квартал'!X12,'III квартал'!X12,'IV квартал'!X12)/4</f>
        <v>0</v>
      </c>
      <c r="Y12" s="57"/>
      <c r="Z12" s="57"/>
      <c r="AA12" s="57"/>
      <c r="AB12" s="57"/>
      <c r="AC12" s="23">
        <f>'проект МЗ'!AM10</f>
        <v>1</v>
      </c>
      <c r="AD12" s="55">
        <f>SUM('I квартал'!AD12,'II квартал'!AD12,'III квартал'!AD12,'IV квартал'!AD12)/4</f>
        <v>1</v>
      </c>
      <c r="AE12" s="57"/>
      <c r="AF12" s="57"/>
      <c r="AG12" s="57"/>
      <c r="AH12" s="57"/>
      <c r="AI12" s="23">
        <f>'проект МЗ'!AV10</f>
        <v>30</v>
      </c>
      <c r="AJ12" s="55">
        <f>SUM('I квартал'!AJ12,'II квартал'!AJ12,'III квартал'!AJ12,'IV квартал'!AJ12)/4</f>
        <v>29.5</v>
      </c>
      <c r="AK12" s="56">
        <f>W12*100</f>
        <v>0</v>
      </c>
      <c r="AL12" s="12">
        <v>0</v>
      </c>
      <c r="AM12" s="23">
        <f>AC12*100</f>
        <v>100</v>
      </c>
      <c r="AN12" s="12">
        <v>175</v>
      </c>
      <c r="AO12" s="23">
        <f>AI12*100</f>
        <v>3000</v>
      </c>
      <c r="AP12" s="12">
        <v>2982</v>
      </c>
      <c r="AQ12" s="56">
        <f>AK12*10</f>
        <v>0</v>
      </c>
      <c r="AR12" s="12">
        <v>0</v>
      </c>
      <c r="AS12" s="23">
        <f>AM12*10</f>
        <v>1000</v>
      </c>
      <c r="AT12" s="12">
        <v>1750</v>
      </c>
      <c r="AU12" s="23">
        <f>AO12*10</f>
        <v>30000</v>
      </c>
      <c r="AV12" s="12">
        <v>29820</v>
      </c>
      <c r="AW12" s="57"/>
      <c r="AX12" s="16">
        <f>'проект МЗ'!BF10</f>
        <v>27</v>
      </c>
      <c r="AY12" s="86">
        <f>SUM('I квартал'!AY12,'II квартал'!AY12,'III квартал'!AY12,'IV квартал'!AY12)/4</f>
        <v>26.25</v>
      </c>
      <c r="AZ12" s="16">
        <f>'проект МЗ'!BL10</f>
        <v>24</v>
      </c>
      <c r="BA12" s="87">
        <f>SUM('I квартал'!BA12,'II квартал'!BA12,'III квартал'!BA12,'IV квартал'!BA12)/4</f>
        <v>26.25</v>
      </c>
      <c r="BB12" s="16">
        <f>'проект МЗ'!BR10</f>
        <v>7</v>
      </c>
      <c r="BC12" s="55">
        <f>SUM('I квартал'!BC12,'II квартал'!BC12,'III квартал'!BC12,'IV квартал'!BC12)/4</f>
        <v>6.5</v>
      </c>
      <c r="BD12" s="56"/>
      <c r="BE12" s="12"/>
      <c r="BF12" s="23"/>
      <c r="BG12" s="12"/>
      <c r="BH12" s="23"/>
      <c r="BI12" s="12"/>
      <c r="BJ12" s="66">
        <f t="shared" si="0"/>
        <v>59</v>
      </c>
      <c r="BK12" s="58">
        <f>SUM(H12,N12)</f>
        <v>30.5</v>
      </c>
      <c r="BL12" s="58">
        <f>SUM(X12,AD12,AJ12)</f>
        <v>30.5</v>
      </c>
      <c r="BM12" s="58">
        <f t="shared" ref="BM12:BM29" si="1">SUM(P12,,R12)</f>
        <v>3157</v>
      </c>
      <c r="BN12" s="59">
        <f>SUM(AL12,AN12,AP12)</f>
        <v>3157</v>
      </c>
    </row>
    <row r="13" spans="1:66" x14ac:dyDescent="0.25">
      <c r="A13" s="23" t="s">
        <v>25</v>
      </c>
      <c r="B13" s="23">
        <v>168</v>
      </c>
      <c r="C13" s="57">
        <f t="shared" ref="C13:C29" si="2">SUM(G13,M13)</f>
        <v>54</v>
      </c>
      <c r="D13" s="57">
        <f t="shared" ref="D13:D29" si="3">SUM(O13,Q13)</f>
        <v>5400</v>
      </c>
      <c r="E13" s="57"/>
      <c r="F13" s="57"/>
      <c r="G13" s="18">
        <f>'проект МЗ'!K11</f>
        <v>8</v>
      </c>
      <c r="H13" s="55">
        <f>SUM('I квартал'!H13,'II квартал'!H13,'III квартал'!H13,'IV квартал'!H13)/4</f>
        <v>9</v>
      </c>
      <c r="I13" s="57"/>
      <c r="J13" s="57"/>
      <c r="K13" s="57"/>
      <c r="L13" s="57"/>
      <c r="M13" s="23">
        <f>'проект МЗ'!T11</f>
        <v>46</v>
      </c>
      <c r="N13" s="55">
        <f>SUM('I квартал'!N13,'II квартал'!N13,'III квартал'!N13,'IV квартал'!N13)/4</f>
        <v>44</v>
      </c>
      <c r="O13" s="23">
        <f>'проект МЗ'!N11</f>
        <v>800</v>
      </c>
      <c r="P13" s="12">
        <v>944</v>
      </c>
      <c r="Q13" s="23">
        <f>'проект МЗ'!W11</f>
        <v>4600</v>
      </c>
      <c r="R13" s="12">
        <v>5193</v>
      </c>
      <c r="S13" s="57"/>
      <c r="T13" s="57"/>
      <c r="U13" s="57"/>
      <c r="V13" s="57"/>
      <c r="W13" s="23">
        <f>'проект МЗ'!AD11</f>
        <v>0</v>
      </c>
      <c r="X13" s="55">
        <f>SUM('I квартал'!X13,'II квартал'!X13,'III квартал'!X13,'IV квартал'!X13)/4</f>
        <v>0</v>
      </c>
      <c r="Y13" s="57"/>
      <c r="Z13" s="57"/>
      <c r="AA13" s="57"/>
      <c r="AB13" s="57"/>
      <c r="AC13" s="23">
        <f>'проект МЗ'!AM11</f>
        <v>0</v>
      </c>
      <c r="AD13" s="55">
        <f>SUM('I квартал'!AD13,'II квартал'!AD13,'III квартал'!AD13,'IV квартал'!AD13)/4</f>
        <v>0</v>
      </c>
      <c r="AE13" s="57"/>
      <c r="AF13" s="57"/>
      <c r="AG13" s="57"/>
      <c r="AH13" s="57"/>
      <c r="AI13" s="23">
        <f>'проект МЗ'!AV11</f>
        <v>54</v>
      </c>
      <c r="AJ13" s="55">
        <f>SUM('I квартал'!AJ13,'II квартал'!AJ13,'III квартал'!AJ13,'IV квартал'!AJ13)/4</f>
        <v>53</v>
      </c>
      <c r="AK13" s="56">
        <f t="shared" ref="AK13:AK29" si="4">W13*100</f>
        <v>0</v>
      </c>
      <c r="AL13" s="12">
        <v>0</v>
      </c>
      <c r="AM13" s="23">
        <f t="shared" ref="AM13:AM29" si="5">AC13*100</f>
        <v>0</v>
      </c>
      <c r="AN13" s="12">
        <v>0</v>
      </c>
      <c r="AO13" s="23">
        <f t="shared" ref="AO13:AO29" si="6">AI13*100</f>
        <v>5400</v>
      </c>
      <c r="AP13" s="12">
        <v>6137</v>
      </c>
      <c r="AQ13" s="56">
        <f t="shared" ref="AQ13:AQ29" si="7">AK13*10</f>
        <v>0</v>
      </c>
      <c r="AR13" s="12">
        <v>0</v>
      </c>
      <c r="AS13" s="23">
        <f>AM13*10</f>
        <v>0</v>
      </c>
      <c r="AT13" s="12">
        <v>0</v>
      </c>
      <c r="AU13" s="23">
        <f t="shared" ref="AU13:AU29" si="8">AO13*10</f>
        <v>54000</v>
      </c>
      <c r="AV13" s="12">
        <v>61370</v>
      </c>
      <c r="AW13" s="57"/>
      <c r="AX13" s="16">
        <f>'проект МЗ'!BF11</f>
        <v>43</v>
      </c>
      <c r="AY13" s="86">
        <f>SUM('I квартал'!AY13,'II квартал'!AY13,'III квартал'!AY13,'IV квартал'!AY13)/4</f>
        <v>40.5</v>
      </c>
      <c r="AZ13" s="16">
        <f>'проект МЗ'!BL11</f>
        <v>38</v>
      </c>
      <c r="BA13" s="87">
        <f>SUM('I квартал'!BA13,'II квартал'!BA13,'III квартал'!BA13,'IV квартал'!BA13)/4</f>
        <v>36.25</v>
      </c>
      <c r="BB13" s="16">
        <f>'проект МЗ'!BR11</f>
        <v>11</v>
      </c>
      <c r="BC13" s="55">
        <f>SUM('I квартал'!BC13,'II квартал'!BC13,'III квартал'!BC13,'IV квартал'!BC13)/4</f>
        <v>11</v>
      </c>
      <c r="BD13" s="56"/>
      <c r="BE13" s="12"/>
      <c r="BF13" s="23"/>
      <c r="BG13" s="12"/>
      <c r="BH13" s="23"/>
      <c r="BI13" s="12"/>
      <c r="BJ13" s="66">
        <f t="shared" si="0"/>
        <v>87.75</v>
      </c>
      <c r="BK13" s="58">
        <f t="shared" ref="BK13:BK29" si="9">SUM(H13,N13)</f>
        <v>53</v>
      </c>
      <c r="BL13" s="58">
        <f t="shared" ref="BL13:BL29" si="10">SUM(X13,AD13,AJ13)</f>
        <v>53</v>
      </c>
      <c r="BM13" s="58">
        <f t="shared" si="1"/>
        <v>6137</v>
      </c>
      <c r="BN13" s="59">
        <f>SUM(AL13,AN13,AP13)</f>
        <v>6137</v>
      </c>
    </row>
    <row r="14" spans="1:66" x14ac:dyDescent="0.25">
      <c r="A14" s="23" t="s">
        <v>26</v>
      </c>
      <c r="B14" s="23">
        <v>168</v>
      </c>
      <c r="C14" s="57">
        <f t="shared" si="2"/>
        <v>25</v>
      </c>
      <c r="D14" s="57">
        <f t="shared" si="3"/>
        <v>2500</v>
      </c>
      <c r="E14" s="57"/>
      <c r="F14" s="57"/>
      <c r="G14" s="18">
        <f>'проект МЗ'!K12</f>
        <v>2</v>
      </c>
      <c r="H14" s="55">
        <f>SUM('I квартал'!H14,'II квартал'!H14,'III квартал'!H14,'IV квартал'!H14)/4</f>
        <v>4</v>
      </c>
      <c r="I14" s="57"/>
      <c r="J14" s="57"/>
      <c r="K14" s="57"/>
      <c r="L14" s="57"/>
      <c r="M14" s="23">
        <f>'проект МЗ'!T12</f>
        <v>23</v>
      </c>
      <c r="N14" s="55">
        <f>SUM('I квартал'!N14,'II квартал'!N14,'III квартал'!N14,'IV квартал'!N14)/4</f>
        <v>20.5</v>
      </c>
      <c r="O14" s="23">
        <f>'проект МЗ'!N12</f>
        <v>200</v>
      </c>
      <c r="P14" s="12">
        <v>258</v>
      </c>
      <c r="Q14" s="23">
        <f>'проект МЗ'!W12</f>
        <v>2300</v>
      </c>
      <c r="R14" s="12">
        <v>2489</v>
      </c>
      <c r="S14" s="57"/>
      <c r="T14" s="57"/>
      <c r="U14" s="57"/>
      <c r="V14" s="57"/>
      <c r="W14" s="23">
        <f>'проект МЗ'!AD12</f>
        <v>0</v>
      </c>
      <c r="X14" s="55">
        <f>SUM('I квартал'!X14,'II квартал'!X14,'III квартал'!X14,'IV квартал'!X14)/4</f>
        <v>0</v>
      </c>
      <c r="Y14" s="57"/>
      <c r="Z14" s="57"/>
      <c r="AA14" s="57"/>
      <c r="AB14" s="57"/>
      <c r="AC14" s="23">
        <f>'проект МЗ'!AM12</f>
        <v>0</v>
      </c>
      <c r="AD14" s="55">
        <f>SUM('I квартал'!AD14,'II квартал'!AD14,'III квартал'!AD14,'IV квартал'!AD14)/4</f>
        <v>0</v>
      </c>
      <c r="AE14" s="57"/>
      <c r="AF14" s="57"/>
      <c r="AG14" s="57"/>
      <c r="AH14" s="57"/>
      <c r="AI14" s="23">
        <f>'проект МЗ'!AV12</f>
        <v>25</v>
      </c>
      <c r="AJ14" s="55">
        <f>SUM('I квартал'!AJ14,'II квартал'!AJ14,'III квартал'!AJ14,'IV квартал'!AJ14)/4</f>
        <v>24.5</v>
      </c>
      <c r="AK14" s="56">
        <f t="shared" si="4"/>
        <v>0</v>
      </c>
      <c r="AL14" s="12">
        <v>0</v>
      </c>
      <c r="AM14" s="23">
        <f t="shared" si="5"/>
        <v>0</v>
      </c>
      <c r="AN14" s="12">
        <v>0</v>
      </c>
      <c r="AO14" s="23">
        <f t="shared" si="6"/>
        <v>2500</v>
      </c>
      <c r="AP14" s="12">
        <v>2747</v>
      </c>
      <c r="AQ14" s="56">
        <f t="shared" si="7"/>
        <v>0</v>
      </c>
      <c r="AR14" s="12">
        <v>0</v>
      </c>
      <c r="AS14" s="23">
        <f>AM14*10</f>
        <v>0</v>
      </c>
      <c r="AT14" s="12">
        <v>0</v>
      </c>
      <c r="AU14" s="23">
        <f t="shared" si="8"/>
        <v>25000</v>
      </c>
      <c r="AV14" s="12">
        <v>27470</v>
      </c>
      <c r="AW14" s="57"/>
      <c r="AX14" s="16">
        <f>'проект МЗ'!BF12</f>
        <v>38</v>
      </c>
      <c r="AY14" s="86">
        <f>SUM('I квартал'!AY14,'II квартал'!AY14,'III квартал'!AY14,'IV квартал'!AY14)/4</f>
        <v>41</v>
      </c>
      <c r="AZ14" s="16">
        <f>'проект МЗ'!BL12</f>
        <v>19</v>
      </c>
      <c r="BA14" s="87">
        <f>SUM('I квартал'!BA14,'II квартал'!BA14,'III квартал'!BA14,'IV квартал'!BA14)/4</f>
        <v>19</v>
      </c>
      <c r="BB14" s="16">
        <f>'проект МЗ'!BR12</f>
        <v>8</v>
      </c>
      <c r="BC14" s="55">
        <f>SUM('I квартал'!BC14,'II квартал'!BC14,'III квартал'!BC14,'IV квартал'!BC14)/4</f>
        <v>5.5</v>
      </c>
      <c r="BD14" s="56"/>
      <c r="BE14" s="12"/>
      <c r="BF14" s="23"/>
      <c r="BG14" s="12"/>
      <c r="BH14" s="23"/>
      <c r="BI14" s="12"/>
      <c r="BJ14" s="66">
        <f t="shared" si="0"/>
        <v>65.5</v>
      </c>
      <c r="BK14" s="58">
        <f t="shared" si="9"/>
        <v>24.5</v>
      </c>
      <c r="BL14" s="58">
        <f t="shared" si="10"/>
        <v>24.5</v>
      </c>
      <c r="BM14" s="58">
        <f t="shared" si="1"/>
        <v>2747</v>
      </c>
      <c r="BN14" s="59">
        <f t="shared" ref="BN14:BN29" si="11">SUM(AL14,AN14,AP14)</f>
        <v>2747</v>
      </c>
    </row>
    <row r="15" spans="1:66" x14ac:dyDescent="0.25">
      <c r="A15" s="23" t="s">
        <v>27</v>
      </c>
      <c r="B15" s="23">
        <v>168</v>
      </c>
      <c r="C15" s="57">
        <f t="shared" si="2"/>
        <v>72</v>
      </c>
      <c r="D15" s="57">
        <f t="shared" si="3"/>
        <v>7200</v>
      </c>
      <c r="E15" s="57"/>
      <c r="F15" s="57"/>
      <c r="G15" s="18">
        <f>'проект МЗ'!K13</f>
        <v>33</v>
      </c>
      <c r="H15" s="55">
        <f>SUM('I квартал'!H15,'II квартал'!H15,'III квартал'!H15,'IV квартал'!H15)/4</f>
        <v>36</v>
      </c>
      <c r="I15" s="57"/>
      <c r="J15" s="57"/>
      <c r="K15" s="57"/>
      <c r="L15" s="57"/>
      <c r="M15" s="23">
        <f>'проект МЗ'!T13</f>
        <v>39</v>
      </c>
      <c r="N15" s="55">
        <f>SUM('I квартал'!N15,'II квартал'!N15,'III квартал'!N15,'IV квартал'!N15)/4</f>
        <v>33.25</v>
      </c>
      <c r="O15" s="23">
        <f>'проект МЗ'!N13</f>
        <v>3300</v>
      </c>
      <c r="P15" s="12">
        <v>4548</v>
      </c>
      <c r="Q15" s="23">
        <f>'проект МЗ'!W13</f>
        <v>3900</v>
      </c>
      <c r="R15" s="12">
        <v>3836</v>
      </c>
      <c r="S15" s="57"/>
      <c r="T15" s="57"/>
      <c r="U15" s="57"/>
      <c r="V15" s="57"/>
      <c r="W15" s="23">
        <f>'проект МЗ'!AD13</f>
        <v>0</v>
      </c>
      <c r="X15" s="55">
        <f>SUM('I квартал'!X15,'II квартал'!X15,'III квартал'!X15,'IV квартал'!X15)/4</f>
        <v>1.5</v>
      </c>
      <c r="Y15" s="57"/>
      <c r="Z15" s="57"/>
      <c r="AA15" s="57"/>
      <c r="AB15" s="57"/>
      <c r="AC15" s="23">
        <f>'проект МЗ'!AM13</f>
        <v>0</v>
      </c>
      <c r="AD15" s="55">
        <f>SUM('I квартал'!AD15,'II квартал'!AD15,'III квартал'!AD15,'IV квартал'!AD15)/4</f>
        <v>0</v>
      </c>
      <c r="AE15" s="57"/>
      <c r="AF15" s="57"/>
      <c r="AG15" s="57"/>
      <c r="AH15" s="57"/>
      <c r="AI15" s="23">
        <f>'проект МЗ'!AV13</f>
        <v>72</v>
      </c>
      <c r="AJ15" s="55">
        <f>SUM('I квартал'!AJ15,'II квартал'!AJ15,'III квартал'!AJ15,'IV квартал'!AJ15)/4</f>
        <v>67.75</v>
      </c>
      <c r="AK15" s="56">
        <f t="shared" si="4"/>
        <v>0</v>
      </c>
      <c r="AL15" s="12">
        <v>128</v>
      </c>
      <c r="AM15" s="23">
        <f t="shared" si="5"/>
        <v>0</v>
      </c>
      <c r="AN15" s="12">
        <v>0</v>
      </c>
      <c r="AO15" s="23">
        <f t="shared" si="6"/>
        <v>7200</v>
      </c>
      <c r="AP15" s="12">
        <v>8256</v>
      </c>
      <c r="AQ15" s="56">
        <f t="shared" si="7"/>
        <v>0</v>
      </c>
      <c r="AR15" s="12">
        <v>1280</v>
      </c>
      <c r="AS15" s="23">
        <f t="shared" ref="AS15:AS29" si="12">AM15*10</f>
        <v>0</v>
      </c>
      <c r="AT15" s="12">
        <v>0</v>
      </c>
      <c r="AU15" s="23">
        <f t="shared" si="8"/>
        <v>72000</v>
      </c>
      <c r="AV15" s="12">
        <v>82560</v>
      </c>
      <c r="AW15" s="57"/>
      <c r="AX15" s="16">
        <f>'проект МЗ'!BF13</f>
        <v>73</v>
      </c>
      <c r="AY15" s="86">
        <f>SUM('I квартал'!AY15,'II квартал'!AY15,'III квартал'!AY15,'IV квартал'!AY15)/4</f>
        <v>71</v>
      </c>
      <c r="AZ15" s="16">
        <f>'проект МЗ'!BL13</f>
        <v>111</v>
      </c>
      <c r="BA15" s="87">
        <f>SUM('I квартал'!BA15,'II квартал'!BA15,'III квартал'!BA15,'IV квартал'!BA15)/4</f>
        <v>109</v>
      </c>
      <c r="BB15" s="16">
        <f>'проект МЗ'!BR13</f>
        <v>30</v>
      </c>
      <c r="BC15" s="55">
        <f>SUM('I квартал'!BC15,'II квартал'!BC15,'III квартал'!BC15,'IV квартал'!BC15)/4</f>
        <v>27.25</v>
      </c>
      <c r="BD15" s="56"/>
      <c r="BE15" s="12"/>
      <c r="BF15" s="23"/>
      <c r="BG15" s="12"/>
      <c r="BH15" s="23"/>
      <c r="BI15" s="12"/>
      <c r="BJ15" s="66">
        <f t="shared" si="0"/>
        <v>207.25</v>
      </c>
      <c r="BK15" s="58">
        <f t="shared" si="9"/>
        <v>69.25</v>
      </c>
      <c r="BL15" s="58">
        <f t="shared" si="10"/>
        <v>69.25</v>
      </c>
      <c r="BM15" s="58">
        <f t="shared" si="1"/>
        <v>8384</v>
      </c>
      <c r="BN15" s="59">
        <f t="shared" si="11"/>
        <v>8384</v>
      </c>
    </row>
    <row r="16" spans="1:66" x14ac:dyDescent="0.25">
      <c r="A16" s="23" t="s">
        <v>28</v>
      </c>
      <c r="B16" s="23">
        <v>168</v>
      </c>
      <c r="C16" s="57">
        <f t="shared" si="2"/>
        <v>10</v>
      </c>
      <c r="D16" s="57">
        <f t="shared" si="3"/>
        <v>1000</v>
      </c>
      <c r="E16" s="23"/>
      <c r="F16" s="23"/>
      <c r="G16" s="18">
        <f>'проект МЗ'!K14</f>
        <v>6</v>
      </c>
      <c r="H16" s="55">
        <f>SUM('I квартал'!H16,'II квартал'!H16,'III квартал'!H16,'IV квартал'!H16)/4</f>
        <v>1</v>
      </c>
      <c r="I16" s="23"/>
      <c r="J16" s="23"/>
      <c r="K16" s="23"/>
      <c r="L16" s="23"/>
      <c r="M16" s="23">
        <f>'проект МЗ'!T14</f>
        <v>4</v>
      </c>
      <c r="N16" s="55">
        <f>SUM('I квартал'!N16,'II квартал'!N16,'III квартал'!N16,'IV квартал'!N16)/4</f>
        <v>10</v>
      </c>
      <c r="O16" s="23">
        <f>'проект МЗ'!N14</f>
        <v>600</v>
      </c>
      <c r="P16" s="12">
        <v>107</v>
      </c>
      <c r="Q16" s="23">
        <f>'проект МЗ'!W14</f>
        <v>400</v>
      </c>
      <c r="R16" s="12">
        <v>1508</v>
      </c>
      <c r="S16" s="23"/>
      <c r="T16" s="23"/>
      <c r="U16" s="23"/>
      <c r="V16" s="23"/>
      <c r="W16" s="23">
        <f>'проект МЗ'!AD14</f>
        <v>0</v>
      </c>
      <c r="X16" s="55">
        <f>SUM('I квартал'!X16,'II квартал'!X16,'III квартал'!X16,'IV квартал'!X16)/4</f>
        <v>0</v>
      </c>
      <c r="Y16" s="23"/>
      <c r="Z16" s="23"/>
      <c r="AA16" s="23"/>
      <c r="AB16" s="23"/>
      <c r="AC16" s="23">
        <f>'проект МЗ'!AM14</f>
        <v>0</v>
      </c>
      <c r="AD16" s="55">
        <f>SUM('I квартал'!AD16,'II квартал'!AD16,'III квартал'!AD16,'IV квартал'!AD16)/4</f>
        <v>0</v>
      </c>
      <c r="AE16" s="23"/>
      <c r="AF16" s="23"/>
      <c r="AG16" s="23"/>
      <c r="AH16" s="23"/>
      <c r="AI16" s="23">
        <f>'проект МЗ'!AV14</f>
        <v>10</v>
      </c>
      <c r="AJ16" s="55">
        <f>SUM('I квартал'!AJ16,'II квартал'!AJ16,'III квартал'!AJ16,'IV квартал'!AJ16)/4</f>
        <v>11</v>
      </c>
      <c r="AK16" s="56">
        <f t="shared" si="4"/>
        <v>0</v>
      </c>
      <c r="AL16" s="12">
        <v>0</v>
      </c>
      <c r="AM16" s="23">
        <f t="shared" si="5"/>
        <v>0</v>
      </c>
      <c r="AN16" s="12">
        <v>0</v>
      </c>
      <c r="AO16" s="23">
        <f t="shared" si="6"/>
        <v>1000</v>
      </c>
      <c r="AP16" s="12">
        <v>1615</v>
      </c>
      <c r="AQ16" s="56">
        <f t="shared" si="7"/>
        <v>0</v>
      </c>
      <c r="AR16" s="12">
        <v>0</v>
      </c>
      <c r="AS16" s="23">
        <f>AM16*10</f>
        <v>0</v>
      </c>
      <c r="AT16" s="12">
        <v>0</v>
      </c>
      <c r="AU16" s="23">
        <f t="shared" si="8"/>
        <v>10000</v>
      </c>
      <c r="AV16" s="12">
        <v>16150</v>
      </c>
      <c r="AW16" s="57"/>
      <c r="AX16" s="16">
        <f>'проект МЗ'!BF14</f>
        <v>14</v>
      </c>
      <c r="AY16" s="86">
        <f>SUM('I квартал'!AY16,'II квартал'!AY16,'III квартал'!AY16,'IV квартал'!AY16)/4</f>
        <v>11.5</v>
      </c>
      <c r="AZ16" s="16">
        <f>'проект МЗ'!BL14</f>
        <v>20</v>
      </c>
      <c r="BA16" s="87">
        <f>SUM('I квартал'!BA16,'II квартал'!BA16,'III квартал'!BA16,'IV квартал'!BA16)/4</f>
        <v>20</v>
      </c>
      <c r="BB16" s="16">
        <f>'проект МЗ'!BR14</f>
        <v>4</v>
      </c>
      <c r="BC16" s="55">
        <f>SUM('I квартал'!BC16,'II квартал'!BC16,'III квартал'!BC16,'IV квартал'!BC16)/4</f>
        <v>4.5</v>
      </c>
      <c r="BD16" s="56"/>
      <c r="BE16" s="12"/>
      <c r="BF16" s="23"/>
      <c r="BG16" s="12"/>
      <c r="BH16" s="23"/>
      <c r="BI16" s="12"/>
      <c r="BJ16" s="66">
        <f t="shared" si="0"/>
        <v>36</v>
      </c>
      <c r="BK16" s="58">
        <f t="shared" si="9"/>
        <v>11</v>
      </c>
      <c r="BL16" s="58">
        <f t="shared" si="10"/>
        <v>11</v>
      </c>
      <c r="BM16" s="58">
        <f t="shared" si="1"/>
        <v>1615</v>
      </c>
      <c r="BN16" s="59">
        <f t="shared" si="11"/>
        <v>1615</v>
      </c>
    </row>
    <row r="17" spans="1:66" x14ac:dyDescent="0.25">
      <c r="A17" s="23" t="s">
        <v>29</v>
      </c>
      <c r="B17" s="23">
        <v>168</v>
      </c>
      <c r="C17" s="57">
        <f t="shared" si="2"/>
        <v>16</v>
      </c>
      <c r="D17" s="57">
        <f t="shared" si="3"/>
        <v>1600</v>
      </c>
      <c r="E17" s="57"/>
      <c r="F17" s="57"/>
      <c r="G17" s="18">
        <f>'проект МЗ'!K15</f>
        <v>4</v>
      </c>
      <c r="H17" s="55">
        <f>SUM('I квартал'!H17,'II квартал'!H17,'III квартал'!H17,'IV квартал'!H17)/4</f>
        <v>1.75</v>
      </c>
      <c r="I17" s="57"/>
      <c r="J17" s="57"/>
      <c r="K17" s="57"/>
      <c r="L17" s="57"/>
      <c r="M17" s="23">
        <f>'проект МЗ'!T15</f>
        <v>12</v>
      </c>
      <c r="N17" s="55">
        <f>SUM('I квартал'!N17,'II квартал'!N17,'III квартал'!N17,'IV квартал'!N17)/4</f>
        <v>14.5</v>
      </c>
      <c r="O17" s="23">
        <f>'проект МЗ'!N15</f>
        <v>400</v>
      </c>
      <c r="P17" s="12">
        <v>220</v>
      </c>
      <c r="Q17" s="23">
        <f>'проект МЗ'!W15</f>
        <v>1200</v>
      </c>
      <c r="R17" s="12">
        <v>2156</v>
      </c>
      <c r="S17" s="57"/>
      <c r="T17" s="57"/>
      <c r="U17" s="57"/>
      <c r="V17" s="57"/>
      <c r="W17" s="23">
        <f>'проект МЗ'!AD15</f>
        <v>1</v>
      </c>
      <c r="X17" s="55">
        <f>SUM('I квартал'!X17,'II квартал'!X17,'III квартал'!X17,'IV квартал'!X17)/4</f>
        <v>2</v>
      </c>
      <c r="Y17" s="57"/>
      <c r="Z17" s="57"/>
      <c r="AA17" s="57"/>
      <c r="AB17" s="57"/>
      <c r="AC17" s="23">
        <f>'проект МЗ'!AM15</f>
        <v>0</v>
      </c>
      <c r="AD17" s="55">
        <f>SUM('I квартал'!AD17,'II квартал'!AD17,'III квартал'!AD17,'IV квартал'!AD17)/4</f>
        <v>1</v>
      </c>
      <c r="AE17" s="57"/>
      <c r="AF17" s="57"/>
      <c r="AG17" s="57"/>
      <c r="AH17" s="57"/>
      <c r="AI17" s="23">
        <f>'проект МЗ'!AV15</f>
        <v>15</v>
      </c>
      <c r="AJ17" s="55">
        <f>SUM('I квартал'!AJ17,'II квартал'!AJ17,'III квартал'!AJ17,'IV квартал'!AJ17)/4</f>
        <v>13.25</v>
      </c>
      <c r="AK17" s="56">
        <f t="shared" si="4"/>
        <v>100</v>
      </c>
      <c r="AL17" s="12">
        <v>138</v>
      </c>
      <c r="AM17" s="23">
        <f t="shared" si="5"/>
        <v>0</v>
      </c>
      <c r="AN17" s="12">
        <v>187</v>
      </c>
      <c r="AO17" s="23">
        <f t="shared" si="6"/>
        <v>1500</v>
      </c>
      <c r="AP17" s="12">
        <v>2051</v>
      </c>
      <c r="AQ17" s="56">
        <f t="shared" si="7"/>
        <v>1000</v>
      </c>
      <c r="AR17" s="12">
        <v>1380</v>
      </c>
      <c r="AS17" s="23">
        <f t="shared" si="12"/>
        <v>0</v>
      </c>
      <c r="AT17" s="12">
        <v>1870</v>
      </c>
      <c r="AU17" s="23">
        <f t="shared" si="8"/>
        <v>15000</v>
      </c>
      <c r="AV17" s="12">
        <v>20510</v>
      </c>
      <c r="AW17" s="57"/>
      <c r="AX17" s="16">
        <f>'проект МЗ'!BF15</f>
        <v>63</v>
      </c>
      <c r="AY17" s="86">
        <f>SUM('I квартал'!AY17,'II квартал'!AY17,'III квартал'!AY17,'IV квартал'!AY17)/4</f>
        <v>60.25</v>
      </c>
      <c r="AZ17" s="16">
        <f>'проект МЗ'!BL15</f>
        <v>71</v>
      </c>
      <c r="BA17" s="87">
        <f>SUM('I квартал'!BA17,'II квартал'!BA17,'III квартал'!BA17,'IV квартал'!BA17)/4</f>
        <v>69.25</v>
      </c>
      <c r="BB17" s="16">
        <f>'проект МЗ'!BR15</f>
        <v>13</v>
      </c>
      <c r="BC17" s="55">
        <f>SUM('I квартал'!BC17,'II квартал'!BC17,'III квартал'!BC17,'IV квартал'!BC17)/4</f>
        <v>15.75</v>
      </c>
      <c r="BD17" s="56"/>
      <c r="BE17" s="12"/>
      <c r="BF17" s="23"/>
      <c r="BG17" s="12"/>
      <c r="BH17" s="23"/>
      <c r="BI17" s="12"/>
      <c r="BJ17" s="66">
        <f t="shared" si="0"/>
        <v>145.25</v>
      </c>
      <c r="BK17" s="58">
        <f t="shared" si="9"/>
        <v>16.25</v>
      </c>
      <c r="BL17" s="58">
        <f t="shared" si="10"/>
        <v>16.25</v>
      </c>
      <c r="BM17" s="58">
        <f t="shared" si="1"/>
        <v>2376</v>
      </c>
      <c r="BN17" s="59">
        <f t="shared" si="11"/>
        <v>2376</v>
      </c>
    </row>
    <row r="18" spans="1:66" x14ac:dyDescent="0.25">
      <c r="A18" s="23" t="s">
        <v>30</v>
      </c>
      <c r="B18" s="23">
        <v>168</v>
      </c>
      <c r="C18" s="57">
        <f t="shared" si="2"/>
        <v>49</v>
      </c>
      <c r="D18" s="57">
        <f t="shared" si="3"/>
        <v>4900</v>
      </c>
      <c r="E18" s="57"/>
      <c r="F18" s="57"/>
      <c r="G18" s="18">
        <f>'проект МЗ'!K16</f>
        <v>15</v>
      </c>
      <c r="H18" s="55">
        <f>SUM('I квартал'!H18,'II квартал'!H18,'III квартал'!H18,'IV квартал'!H18)/4</f>
        <v>12</v>
      </c>
      <c r="I18" s="57"/>
      <c r="J18" s="57"/>
      <c r="K18" s="57"/>
      <c r="L18" s="57"/>
      <c r="M18" s="23">
        <f>'проект МЗ'!T16</f>
        <v>34</v>
      </c>
      <c r="N18" s="55">
        <f>SUM('I квартал'!N18,'II квартал'!N18,'III квартал'!N18,'IV квартал'!N18)/4</f>
        <v>37</v>
      </c>
      <c r="O18" s="23">
        <f>'проект МЗ'!N16</f>
        <v>1500</v>
      </c>
      <c r="P18" s="12">
        <v>1267</v>
      </c>
      <c r="Q18" s="23">
        <f>'проект МЗ'!W16</f>
        <v>3400</v>
      </c>
      <c r="R18" s="12">
        <v>4459</v>
      </c>
      <c r="S18" s="57"/>
      <c r="T18" s="57"/>
      <c r="U18" s="57"/>
      <c r="V18" s="57"/>
      <c r="W18" s="23">
        <f>'проект МЗ'!AD16</f>
        <v>2</v>
      </c>
      <c r="X18" s="55">
        <f>SUM('I квартал'!X18,'II квартал'!X18,'III квартал'!X18,'IV квартал'!X18)/4</f>
        <v>1.5</v>
      </c>
      <c r="Y18" s="57"/>
      <c r="Z18" s="57"/>
      <c r="AA18" s="57"/>
      <c r="AB18" s="57"/>
      <c r="AC18" s="23">
        <f>'проект МЗ'!AM16</f>
        <v>2</v>
      </c>
      <c r="AD18" s="55">
        <f>SUM('I квартал'!AD18,'II квартал'!AD18,'III квартал'!AD18,'IV квартал'!AD18)/4</f>
        <v>0</v>
      </c>
      <c r="AE18" s="57"/>
      <c r="AF18" s="57"/>
      <c r="AG18" s="57"/>
      <c r="AH18" s="57"/>
      <c r="AI18" s="23">
        <f>'проект МЗ'!AV16</f>
        <v>45</v>
      </c>
      <c r="AJ18" s="55">
        <f>SUM('I квартал'!AJ18,'II квартал'!AJ18,'III квартал'!AJ18,'IV квартал'!AJ18)/4</f>
        <v>47.5</v>
      </c>
      <c r="AK18" s="56">
        <f t="shared" si="4"/>
        <v>200</v>
      </c>
      <c r="AL18" s="12">
        <v>291</v>
      </c>
      <c r="AM18" s="23">
        <f t="shared" si="5"/>
        <v>200</v>
      </c>
      <c r="AN18" s="12">
        <v>0</v>
      </c>
      <c r="AO18" s="23">
        <f t="shared" si="6"/>
        <v>4500</v>
      </c>
      <c r="AP18" s="12">
        <v>5435</v>
      </c>
      <c r="AQ18" s="56">
        <f t="shared" si="7"/>
        <v>2000</v>
      </c>
      <c r="AR18" s="12">
        <v>2910</v>
      </c>
      <c r="AS18" s="23">
        <f t="shared" si="12"/>
        <v>2000</v>
      </c>
      <c r="AT18" s="12">
        <v>0</v>
      </c>
      <c r="AU18" s="23">
        <f t="shared" si="8"/>
        <v>45000</v>
      </c>
      <c r="AV18" s="12">
        <v>54350</v>
      </c>
      <c r="AW18" s="57"/>
      <c r="AX18" s="16">
        <f>'проект МЗ'!BF16</f>
        <v>51</v>
      </c>
      <c r="AY18" s="86">
        <f>SUM('I квартал'!AY18,'II квартал'!AY18,'III квартал'!AY18,'IV квартал'!AY18)/4</f>
        <v>47</v>
      </c>
      <c r="AZ18" s="16">
        <f>'проект МЗ'!BL16</f>
        <v>40</v>
      </c>
      <c r="BA18" s="87">
        <f>SUM('I квартал'!BA18,'II квартал'!BA18,'III квартал'!BA18,'IV квартал'!BA18)/4</f>
        <v>40.25</v>
      </c>
      <c r="BB18" s="57"/>
      <c r="BC18" s="12"/>
      <c r="BD18" s="23"/>
      <c r="BE18" s="12"/>
      <c r="BF18" s="23"/>
      <c r="BG18" s="12"/>
      <c r="BH18" s="23"/>
      <c r="BI18" s="12"/>
      <c r="BJ18" s="66">
        <f t="shared" si="0"/>
        <v>87.25</v>
      </c>
      <c r="BK18" s="67">
        <f t="shared" si="9"/>
        <v>49</v>
      </c>
      <c r="BL18" s="58">
        <f t="shared" si="10"/>
        <v>49</v>
      </c>
      <c r="BM18" s="58">
        <f t="shared" si="1"/>
        <v>5726</v>
      </c>
      <c r="BN18" s="59">
        <f t="shared" si="11"/>
        <v>5726</v>
      </c>
    </row>
    <row r="19" spans="1:66" x14ac:dyDescent="0.25">
      <c r="A19" s="23" t="s">
        <v>31</v>
      </c>
      <c r="B19" s="23">
        <v>168</v>
      </c>
      <c r="C19" s="57">
        <f t="shared" si="2"/>
        <v>17</v>
      </c>
      <c r="D19" s="57">
        <f t="shared" si="3"/>
        <v>1700</v>
      </c>
      <c r="E19" s="23"/>
      <c r="F19" s="23"/>
      <c r="G19" s="18">
        <f>'проект МЗ'!K17</f>
        <v>7</v>
      </c>
      <c r="H19" s="55">
        <f>SUM('I квартал'!H19,'II квартал'!H19,'III квартал'!H19,'IV квартал'!H19)/4</f>
        <v>5</v>
      </c>
      <c r="I19" s="57"/>
      <c r="J19" s="57"/>
      <c r="K19" s="57"/>
      <c r="L19" s="23"/>
      <c r="M19" s="23">
        <f>'проект МЗ'!T17</f>
        <v>10</v>
      </c>
      <c r="N19" s="55">
        <f>SUM('I квартал'!N19,'II квартал'!N19,'III квартал'!N19,'IV квартал'!N19)/4</f>
        <v>13</v>
      </c>
      <c r="O19" s="23">
        <f>'проект МЗ'!N17</f>
        <v>700</v>
      </c>
      <c r="P19" s="12">
        <v>834</v>
      </c>
      <c r="Q19" s="23">
        <f>'проект МЗ'!W17</f>
        <v>1000</v>
      </c>
      <c r="R19" s="12">
        <v>1748</v>
      </c>
      <c r="S19" s="23"/>
      <c r="T19" s="23"/>
      <c r="U19" s="23"/>
      <c r="V19" s="23"/>
      <c r="W19" s="23">
        <f>'проект МЗ'!AD17</f>
        <v>0</v>
      </c>
      <c r="X19" s="55">
        <f>SUM('I квартал'!X19,'II квартал'!X19,'III квартал'!X19,'IV квартал'!X19)/4</f>
        <v>0</v>
      </c>
      <c r="Y19" s="23"/>
      <c r="Z19" s="23"/>
      <c r="AA19" s="23"/>
      <c r="AB19" s="23"/>
      <c r="AC19" s="23">
        <f>'проект МЗ'!AM17</f>
        <v>0</v>
      </c>
      <c r="AD19" s="55">
        <f>SUM('I квартал'!AD19,'II квартал'!AD19,'III квартал'!AD19,'IV квартал'!AD19)/4</f>
        <v>0</v>
      </c>
      <c r="AE19" s="23"/>
      <c r="AF19" s="23"/>
      <c r="AG19" s="23"/>
      <c r="AH19" s="23"/>
      <c r="AI19" s="23">
        <f>'проект МЗ'!AV17</f>
        <v>17</v>
      </c>
      <c r="AJ19" s="55">
        <f>SUM('I квартал'!AJ19,'II квартал'!AJ19,'III квартал'!AJ19,'IV квартал'!AJ19)/4</f>
        <v>18</v>
      </c>
      <c r="AK19" s="56">
        <f t="shared" si="4"/>
        <v>0</v>
      </c>
      <c r="AL19" s="12">
        <v>0</v>
      </c>
      <c r="AM19" s="23">
        <f>AC19*100</f>
        <v>0</v>
      </c>
      <c r="AN19" s="12">
        <v>0</v>
      </c>
      <c r="AO19" s="23">
        <f t="shared" si="6"/>
        <v>1700</v>
      </c>
      <c r="AP19" s="12">
        <v>2582</v>
      </c>
      <c r="AQ19" s="56">
        <f t="shared" si="7"/>
        <v>0</v>
      </c>
      <c r="AR19" s="12">
        <v>0</v>
      </c>
      <c r="AS19" s="23">
        <f t="shared" si="12"/>
        <v>0</v>
      </c>
      <c r="AT19" s="12">
        <v>0</v>
      </c>
      <c r="AU19" s="23">
        <f t="shared" si="8"/>
        <v>17000</v>
      </c>
      <c r="AV19" s="77">
        <v>25820</v>
      </c>
      <c r="AW19" s="23"/>
      <c r="AX19" s="16">
        <f>'проект МЗ'!BF17</f>
        <v>19</v>
      </c>
      <c r="AY19" s="86">
        <f>SUM('I квартал'!AY19,'II квартал'!AY19,'III квартал'!AY19,'IV квартал'!AY19)/4</f>
        <v>18.5</v>
      </c>
      <c r="AZ19" s="16">
        <f>'проект МЗ'!BL17</f>
        <v>7</v>
      </c>
      <c r="BA19" s="87">
        <f>SUM('I квартал'!BA19,'II квартал'!BA19,'III квартал'!BA19,'IV квартал'!BA19)/4</f>
        <v>4.5</v>
      </c>
      <c r="BB19" s="57"/>
      <c r="BC19" s="12"/>
      <c r="BD19" s="23"/>
      <c r="BE19" s="12"/>
      <c r="BF19" s="23"/>
      <c r="BG19" s="12"/>
      <c r="BH19" s="23"/>
      <c r="BI19" s="12"/>
      <c r="BJ19" s="66">
        <f t="shared" si="0"/>
        <v>23</v>
      </c>
      <c r="BK19" s="58">
        <f t="shared" si="9"/>
        <v>18</v>
      </c>
      <c r="BL19" s="58">
        <f t="shared" si="10"/>
        <v>18</v>
      </c>
      <c r="BM19" s="58">
        <f t="shared" si="1"/>
        <v>2582</v>
      </c>
      <c r="BN19" s="59">
        <f t="shared" si="11"/>
        <v>2582</v>
      </c>
    </row>
    <row r="20" spans="1:66" x14ac:dyDescent="0.25">
      <c r="A20" s="23" t="s">
        <v>32</v>
      </c>
      <c r="B20" s="23">
        <v>168</v>
      </c>
      <c r="C20" s="57">
        <f t="shared" si="2"/>
        <v>32</v>
      </c>
      <c r="D20" s="57">
        <f t="shared" si="3"/>
        <v>3200</v>
      </c>
      <c r="E20" s="57"/>
      <c r="F20" s="57"/>
      <c r="G20" s="18">
        <f>'проект МЗ'!K18</f>
        <v>10</v>
      </c>
      <c r="H20" s="55">
        <f>SUM('I квартал'!H20,'II квартал'!H20,'III квартал'!H20,'IV квартал'!H20)/4</f>
        <v>8.25</v>
      </c>
      <c r="I20" s="57"/>
      <c r="J20" s="57"/>
      <c r="K20" s="57"/>
      <c r="L20" s="57"/>
      <c r="M20" s="23">
        <f>'проект МЗ'!T18</f>
        <v>22</v>
      </c>
      <c r="N20" s="55">
        <f>SUM('I квартал'!N20,'II квартал'!N20,'III квартал'!N20,'IV квартал'!N20)/4</f>
        <v>22.25</v>
      </c>
      <c r="O20" s="23">
        <f>'проект МЗ'!N18</f>
        <v>1000</v>
      </c>
      <c r="P20" s="12">
        <v>909</v>
      </c>
      <c r="Q20" s="23">
        <f>'проект МЗ'!W18</f>
        <v>2200</v>
      </c>
      <c r="R20" s="12">
        <v>3652</v>
      </c>
      <c r="S20" s="57"/>
      <c r="T20" s="57"/>
      <c r="U20" s="57"/>
      <c r="V20" s="57"/>
      <c r="W20" s="23">
        <f>'проект МЗ'!AD18</f>
        <v>0</v>
      </c>
      <c r="X20" s="55">
        <f>SUM('I квартал'!X20,'II квартал'!X20,'III квартал'!X20,'IV квартал'!X20)/4</f>
        <v>0</v>
      </c>
      <c r="Y20" s="57"/>
      <c r="Z20" s="57"/>
      <c r="AA20" s="57"/>
      <c r="AB20" s="57"/>
      <c r="AC20" s="23">
        <f>'проект МЗ'!AM18</f>
        <v>0</v>
      </c>
      <c r="AD20" s="55">
        <f>SUM('I квартал'!AD20,'II квартал'!AD20,'III квартал'!AD20,'IV квартал'!AD20)/4</f>
        <v>0</v>
      </c>
      <c r="AE20" s="57"/>
      <c r="AF20" s="57"/>
      <c r="AG20" s="57"/>
      <c r="AH20" s="57"/>
      <c r="AI20" s="23">
        <f>'проект МЗ'!AV18</f>
        <v>32</v>
      </c>
      <c r="AJ20" s="55">
        <f>SUM('I квартал'!AJ20,'II квартал'!AJ20,'III квартал'!AJ20,'IV квартал'!AJ20)/4</f>
        <v>30.5</v>
      </c>
      <c r="AK20" s="56">
        <f t="shared" si="4"/>
        <v>0</v>
      </c>
      <c r="AL20" s="12">
        <v>0</v>
      </c>
      <c r="AM20" s="23">
        <f t="shared" si="5"/>
        <v>0</v>
      </c>
      <c r="AN20" s="12">
        <v>0</v>
      </c>
      <c r="AO20" s="23">
        <f t="shared" si="6"/>
        <v>3200</v>
      </c>
      <c r="AP20" s="12">
        <v>4561</v>
      </c>
      <c r="AQ20" s="56">
        <f t="shared" si="7"/>
        <v>0</v>
      </c>
      <c r="AR20" s="12">
        <v>0</v>
      </c>
      <c r="AS20" s="23">
        <f t="shared" si="12"/>
        <v>0</v>
      </c>
      <c r="AT20" s="12">
        <v>0</v>
      </c>
      <c r="AU20" s="23">
        <f t="shared" si="8"/>
        <v>32000</v>
      </c>
      <c r="AV20" s="12">
        <v>45610</v>
      </c>
      <c r="AW20" s="57"/>
      <c r="AX20" s="16">
        <f>'проект МЗ'!BF18</f>
        <v>33</v>
      </c>
      <c r="AY20" s="86">
        <f>SUM('I квартал'!AY20,'II квартал'!AY20,'III квартал'!AY20,'IV квартал'!AY20)/4</f>
        <v>33</v>
      </c>
      <c r="AZ20" s="16">
        <f>'проект МЗ'!BL18</f>
        <v>27</v>
      </c>
      <c r="BA20" s="87">
        <f>SUM('I квартал'!BA20,'II квартал'!BA20,'III квартал'!BA20,'IV квартал'!BA20)/4</f>
        <v>26.5</v>
      </c>
      <c r="BB20" s="57"/>
      <c r="BC20" s="12"/>
      <c r="BD20" s="23"/>
      <c r="BE20" s="12"/>
      <c r="BF20" s="23"/>
      <c r="BG20" s="12"/>
      <c r="BH20" s="23"/>
      <c r="BI20" s="12"/>
      <c r="BJ20" s="66">
        <f t="shared" si="0"/>
        <v>59.5</v>
      </c>
      <c r="BK20" s="58">
        <f t="shared" si="9"/>
        <v>30.5</v>
      </c>
      <c r="BL20" s="58">
        <f t="shared" si="10"/>
        <v>30.5</v>
      </c>
      <c r="BM20" s="58">
        <f t="shared" si="1"/>
        <v>4561</v>
      </c>
      <c r="BN20" s="59">
        <f t="shared" si="11"/>
        <v>4561</v>
      </c>
    </row>
    <row r="21" spans="1:66" x14ac:dyDescent="0.25">
      <c r="A21" s="23" t="s">
        <v>33</v>
      </c>
      <c r="B21" s="23">
        <v>168</v>
      </c>
      <c r="C21" s="57">
        <f t="shared" si="2"/>
        <v>47</v>
      </c>
      <c r="D21" s="57">
        <f t="shared" si="3"/>
        <v>4700</v>
      </c>
      <c r="E21" s="57"/>
      <c r="F21" s="57"/>
      <c r="G21" s="18">
        <f>'проект МЗ'!K19</f>
        <v>11</v>
      </c>
      <c r="H21" s="55">
        <f>SUM('I квартал'!H21,'II квартал'!H21,'III квартал'!H21,'IV квартал'!H21)/4</f>
        <v>14.5</v>
      </c>
      <c r="I21" s="57"/>
      <c r="J21" s="57"/>
      <c r="K21" s="57"/>
      <c r="L21" s="57"/>
      <c r="M21" s="23">
        <f>'проект МЗ'!T19</f>
        <v>36</v>
      </c>
      <c r="N21" s="55">
        <f>SUM('I квартал'!N21,'II квартал'!N21,'III квартал'!N21,'IV квартал'!N21)/4</f>
        <v>35.75</v>
      </c>
      <c r="O21" s="23">
        <f>'проект МЗ'!N19</f>
        <v>1100</v>
      </c>
      <c r="P21" s="12">
        <v>1594</v>
      </c>
      <c r="Q21" s="23">
        <f>'проект МЗ'!W19</f>
        <v>3600</v>
      </c>
      <c r="R21" s="12">
        <v>4626</v>
      </c>
      <c r="S21" s="57"/>
      <c r="T21" s="57"/>
      <c r="U21" s="57"/>
      <c r="V21" s="57"/>
      <c r="W21" s="23">
        <f>'проект МЗ'!AD19</f>
        <v>1</v>
      </c>
      <c r="X21" s="55">
        <f>SUM('I квартал'!X21,'II квартал'!X21,'III квартал'!X21,'IV квартал'!X21)/4</f>
        <v>0</v>
      </c>
      <c r="Y21" s="57"/>
      <c r="Z21" s="57"/>
      <c r="AA21" s="57"/>
      <c r="AB21" s="57"/>
      <c r="AC21" s="23">
        <f>'проект МЗ'!AM19</f>
        <v>0</v>
      </c>
      <c r="AD21" s="55">
        <f>SUM('I квартал'!AD21,'II квартал'!AD21,'III квартал'!AD21,'IV квартал'!AD21)/4</f>
        <v>0</v>
      </c>
      <c r="AE21" s="57"/>
      <c r="AF21" s="57"/>
      <c r="AG21" s="57"/>
      <c r="AH21" s="57"/>
      <c r="AI21" s="23">
        <f>'проект МЗ'!AV19</f>
        <v>46</v>
      </c>
      <c r="AJ21" s="55">
        <f>SUM('I квартал'!AJ21,'II квартал'!AJ21,'III квартал'!AJ21,'IV квартал'!AJ21)/4</f>
        <v>50.25</v>
      </c>
      <c r="AK21" s="56">
        <f t="shared" si="4"/>
        <v>100</v>
      </c>
      <c r="AL21" s="12">
        <v>0</v>
      </c>
      <c r="AM21" s="23">
        <f t="shared" si="5"/>
        <v>0</v>
      </c>
      <c r="AN21" s="12">
        <v>0</v>
      </c>
      <c r="AO21" s="23">
        <f t="shared" si="6"/>
        <v>4600</v>
      </c>
      <c r="AP21" s="12">
        <v>6220</v>
      </c>
      <c r="AQ21" s="56">
        <f t="shared" si="7"/>
        <v>1000</v>
      </c>
      <c r="AR21" s="12">
        <v>0</v>
      </c>
      <c r="AS21" s="23">
        <f t="shared" si="12"/>
        <v>0</v>
      </c>
      <c r="AT21" s="12">
        <v>0</v>
      </c>
      <c r="AU21" s="23">
        <f t="shared" si="8"/>
        <v>46000</v>
      </c>
      <c r="AV21" s="12">
        <v>62200</v>
      </c>
      <c r="AW21" s="57"/>
      <c r="AX21" s="57"/>
      <c r="AY21" s="13"/>
      <c r="AZ21" s="57"/>
      <c r="BA21" s="12"/>
      <c r="BB21" s="57"/>
      <c r="BC21" s="12"/>
      <c r="BD21" s="23"/>
      <c r="BE21" s="12"/>
      <c r="BF21" s="23"/>
      <c r="BG21" s="12"/>
      <c r="BH21" s="23"/>
      <c r="BI21" s="12"/>
      <c r="BJ21" s="60"/>
      <c r="BK21" s="58">
        <f t="shared" si="9"/>
        <v>50.25</v>
      </c>
      <c r="BL21" s="58">
        <f t="shared" si="10"/>
        <v>50.25</v>
      </c>
      <c r="BM21" s="58">
        <f t="shared" si="1"/>
        <v>6220</v>
      </c>
      <c r="BN21" s="59">
        <f t="shared" si="11"/>
        <v>6220</v>
      </c>
    </row>
    <row r="22" spans="1:66" x14ac:dyDescent="0.25">
      <c r="A22" s="23" t="s">
        <v>34</v>
      </c>
      <c r="B22" s="23">
        <v>168</v>
      </c>
      <c r="C22" s="57">
        <f t="shared" si="2"/>
        <v>38</v>
      </c>
      <c r="D22" s="57">
        <f t="shared" si="3"/>
        <v>3800</v>
      </c>
      <c r="E22" s="57"/>
      <c r="F22" s="57"/>
      <c r="G22" s="18">
        <f>'проект МЗ'!K20</f>
        <v>11</v>
      </c>
      <c r="H22" s="55">
        <f>SUM('I квартал'!H22,'II квартал'!H22,'III квартал'!H22,'IV квартал'!H22)/4</f>
        <v>8.5</v>
      </c>
      <c r="I22" s="57"/>
      <c r="J22" s="57"/>
      <c r="K22" s="57"/>
      <c r="L22" s="57"/>
      <c r="M22" s="23">
        <f>'проект МЗ'!T20</f>
        <v>27</v>
      </c>
      <c r="N22" s="55">
        <f>SUM('I квартал'!N22,'II квартал'!N22,'III квартал'!N22,'IV квартал'!N22)/4</f>
        <v>24</v>
      </c>
      <c r="O22" s="23">
        <f>'проект МЗ'!N20</f>
        <v>1100</v>
      </c>
      <c r="P22" s="12">
        <v>1140</v>
      </c>
      <c r="Q22" s="23">
        <f>'проект МЗ'!W20</f>
        <v>2700</v>
      </c>
      <c r="R22" s="12">
        <v>3302</v>
      </c>
      <c r="S22" s="57"/>
      <c r="T22" s="57"/>
      <c r="U22" s="57"/>
      <c r="V22" s="57"/>
      <c r="W22" s="23">
        <f>'проект МЗ'!AD20</f>
        <v>0</v>
      </c>
      <c r="X22" s="55">
        <f>SUM('I квартал'!X22,'II квартал'!X22,'III квартал'!X22,'IV квартал'!X22)/4</f>
        <v>0</v>
      </c>
      <c r="Y22" s="57"/>
      <c r="Z22" s="57"/>
      <c r="AA22" s="57"/>
      <c r="AB22" s="57"/>
      <c r="AC22" s="23">
        <f>'проект МЗ'!AM20</f>
        <v>1</v>
      </c>
      <c r="AD22" s="55">
        <f>SUM('I квартал'!AD22,'II квартал'!AD22,'III квартал'!AD22,'IV квартал'!AD22)/4</f>
        <v>1</v>
      </c>
      <c r="AE22" s="57"/>
      <c r="AF22" s="57"/>
      <c r="AG22" s="57"/>
      <c r="AH22" s="57"/>
      <c r="AI22" s="23">
        <f>'проект МЗ'!AV20</f>
        <v>37</v>
      </c>
      <c r="AJ22" s="55">
        <f>SUM('I квартал'!AJ22,'II квартал'!AJ22,'III квартал'!AJ22,'IV квартал'!AJ22)/4</f>
        <v>31.5</v>
      </c>
      <c r="AK22" s="56">
        <f t="shared" si="4"/>
        <v>0</v>
      </c>
      <c r="AL22" s="12">
        <v>0</v>
      </c>
      <c r="AM22" s="23">
        <f t="shared" si="5"/>
        <v>100</v>
      </c>
      <c r="AN22" s="12">
        <v>186</v>
      </c>
      <c r="AO22" s="23">
        <f t="shared" si="6"/>
        <v>3700</v>
      </c>
      <c r="AP22" s="12">
        <v>4256</v>
      </c>
      <c r="AQ22" s="56">
        <f t="shared" si="7"/>
        <v>0</v>
      </c>
      <c r="AR22" s="12">
        <v>0</v>
      </c>
      <c r="AS22" s="23">
        <f t="shared" si="12"/>
        <v>1000</v>
      </c>
      <c r="AT22" s="12">
        <v>1860</v>
      </c>
      <c r="AU22" s="23">
        <f t="shared" si="8"/>
        <v>37000</v>
      </c>
      <c r="AV22" s="12">
        <v>42560</v>
      </c>
      <c r="AW22" s="57"/>
      <c r="AX22" s="57"/>
      <c r="AY22" s="12"/>
      <c r="AZ22" s="57"/>
      <c r="BA22" s="12"/>
      <c r="BB22" s="57"/>
      <c r="BC22" s="12"/>
      <c r="BD22" s="23"/>
      <c r="BE22" s="12"/>
      <c r="BF22" s="23"/>
      <c r="BG22" s="12"/>
      <c r="BH22" s="23"/>
      <c r="BI22" s="12"/>
      <c r="BJ22" s="60"/>
      <c r="BK22" s="58">
        <f t="shared" si="9"/>
        <v>32.5</v>
      </c>
      <c r="BL22" s="58">
        <f t="shared" si="10"/>
        <v>32.5</v>
      </c>
      <c r="BM22" s="58">
        <f t="shared" si="1"/>
        <v>4442</v>
      </c>
      <c r="BN22" s="59">
        <f t="shared" si="11"/>
        <v>4442</v>
      </c>
    </row>
    <row r="23" spans="1:66" x14ac:dyDescent="0.25">
      <c r="A23" s="23" t="s">
        <v>35</v>
      </c>
      <c r="B23" s="23">
        <v>168</v>
      </c>
      <c r="C23" s="57">
        <f t="shared" si="2"/>
        <v>35</v>
      </c>
      <c r="D23" s="57">
        <f t="shared" si="3"/>
        <v>3500</v>
      </c>
      <c r="E23" s="57"/>
      <c r="F23" s="57"/>
      <c r="G23" s="18">
        <f>'проект МЗ'!K21</f>
        <v>2</v>
      </c>
      <c r="H23" s="55">
        <f>SUM('I квартал'!H23,'II квартал'!H23,'III квартал'!H23,'IV квартал'!H23)/4</f>
        <v>7.75</v>
      </c>
      <c r="I23" s="57"/>
      <c r="J23" s="57"/>
      <c r="K23" s="57"/>
      <c r="L23" s="57"/>
      <c r="M23" s="23">
        <f>'проект МЗ'!T21</f>
        <v>33</v>
      </c>
      <c r="N23" s="55">
        <f>SUM('I квартал'!N23,'II квартал'!N23,'III квартал'!N23,'IV квартал'!N23)/4</f>
        <v>29.25</v>
      </c>
      <c r="O23" s="23">
        <f>'проект МЗ'!N21</f>
        <v>200</v>
      </c>
      <c r="P23" s="12">
        <v>740</v>
      </c>
      <c r="Q23" s="23">
        <f>'проект МЗ'!W21</f>
        <v>3300</v>
      </c>
      <c r="R23" s="12">
        <v>4414</v>
      </c>
      <c r="S23" s="57"/>
      <c r="T23" s="57"/>
      <c r="U23" s="57"/>
      <c r="V23" s="57"/>
      <c r="W23" s="23">
        <f>'проект МЗ'!AD21</f>
        <v>0</v>
      </c>
      <c r="X23" s="55">
        <f>SUM('I квартал'!X23,'II квартал'!X23,'III квартал'!X23,'IV квартал'!X23)/4</f>
        <v>0</v>
      </c>
      <c r="Y23" s="57"/>
      <c r="Z23" s="57"/>
      <c r="AA23" s="57"/>
      <c r="AB23" s="57"/>
      <c r="AC23" s="23">
        <f>'проект МЗ'!AM21</f>
        <v>1</v>
      </c>
      <c r="AD23" s="55">
        <f>SUM('I квартал'!AD23,'II квартал'!AD23,'III квартал'!AD23,'IV квартал'!AD23)/4</f>
        <v>1</v>
      </c>
      <c r="AE23" s="57"/>
      <c r="AF23" s="57"/>
      <c r="AG23" s="57"/>
      <c r="AH23" s="57"/>
      <c r="AI23" s="23">
        <f>'проект МЗ'!AV21</f>
        <v>34</v>
      </c>
      <c r="AJ23" s="55">
        <f>SUM('I квартал'!AJ23,'II квартал'!AJ23,'III квартал'!AJ23,'IV квартал'!AJ23)/4</f>
        <v>36</v>
      </c>
      <c r="AK23" s="56">
        <f t="shared" si="4"/>
        <v>0</v>
      </c>
      <c r="AL23" s="12">
        <v>0</v>
      </c>
      <c r="AM23" s="23">
        <f t="shared" si="5"/>
        <v>100</v>
      </c>
      <c r="AN23" s="12">
        <v>114</v>
      </c>
      <c r="AO23" s="23">
        <f t="shared" si="6"/>
        <v>3400</v>
      </c>
      <c r="AP23" s="12">
        <v>5040</v>
      </c>
      <c r="AQ23" s="56">
        <f t="shared" si="7"/>
        <v>0</v>
      </c>
      <c r="AR23" s="12">
        <v>0</v>
      </c>
      <c r="AS23" s="23">
        <f t="shared" si="12"/>
        <v>1000</v>
      </c>
      <c r="AT23" s="12">
        <v>1140</v>
      </c>
      <c r="AU23" s="23">
        <f t="shared" si="8"/>
        <v>34000</v>
      </c>
      <c r="AV23" s="12">
        <v>50400</v>
      </c>
      <c r="AW23" s="57"/>
      <c r="AX23" s="57"/>
      <c r="AY23" s="12"/>
      <c r="AZ23" s="57"/>
      <c r="BA23" s="12"/>
      <c r="BB23" s="57"/>
      <c r="BC23" s="12"/>
      <c r="BD23" s="23"/>
      <c r="BE23" s="12"/>
      <c r="BF23" s="23"/>
      <c r="BG23" s="12"/>
      <c r="BH23" s="23"/>
      <c r="BI23" s="12"/>
      <c r="BJ23" s="60"/>
      <c r="BK23" s="58">
        <f t="shared" si="9"/>
        <v>37</v>
      </c>
      <c r="BL23" s="58">
        <f t="shared" si="10"/>
        <v>37</v>
      </c>
      <c r="BM23" s="74">
        <f t="shared" si="1"/>
        <v>5154</v>
      </c>
      <c r="BN23" s="75">
        <f>SUM(AL23,AN23,AP23)</f>
        <v>5154</v>
      </c>
    </row>
    <row r="24" spans="1:66" x14ac:dyDescent="0.25">
      <c r="A24" s="23" t="s">
        <v>36</v>
      </c>
      <c r="B24" s="23">
        <v>168</v>
      </c>
      <c r="C24" s="57">
        <f t="shared" si="2"/>
        <v>144</v>
      </c>
      <c r="D24" s="57">
        <f t="shared" si="3"/>
        <v>14400</v>
      </c>
      <c r="E24" s="57"/>
      <c r="F24" s="57"/>
      <c r="G24" s="18">
        <f>'проект МЗ'!K22</f>
        <v>57</v>
      </c>
      <c r="H24" s="55">
        <f>SUM('I квартал'!H24,'II квартал'!H24,'III квартал'!H24,'IV квартал'!H24)/4</f>
        <v>58.25</v>
      </c>
      <c r="I24" s="57"/>
      <c r="J24" s="57"/>
      <c r="K24" s="57"/>
      <c r="L24" s="57"/>
      <c r="M24" s="23">
        <f>'проект МЗ'!T22</f>
        <v>87</v>
      </c>
      <c r="N24" s="55">
        <f>SUM('I квартал'!N24,'II квартал'!N24,'III квартал'!N24,'IV квартал'!N24)/4</f>
        <v>96.5</v>
      </c>
      <c r="O24" s="23">
        <f>'проект МЗ'!N22</f>
        <v>5700</v>
      </c>
      <c r="P24" s="12">
        <v>5493</v>
      </c>
      <c r="Q24" s="23">
        <f>'проект МЗ'!W22</f>
        <v>8700</v>
      </c>
      <c r="R24" s="12">
        <v>13255</v>
      </c>
      <c r="S24" s="57"/>
      <c r="T24" s="57"/>
      <c r="U24" s="57"/>
      <c r="V24" s="57"/>
      <c r="W24" s="23">
        <f>'проект МЗ'!AD22</f>
        <v>2</v>
      </c>
      <c r="X24" s="55">
        <f>SUM('I квартал'!X24,'II квартал'!X24,'III квартал'!X24,'IV квартал'!X24)/4</f>
        <v>2.75</v>
      </c>
      <c r="Y24" s="57"/>
      <c r="Z24" s="57"/>
      <c r="AA24" s="57"/>
      <c r="AB24" s="57"/>
      <c r="AC24" s="23">
        <f>'проект МЗ'!AM22</f>
        <v>1</v>
      </c>
      <c r="AD24" s="55">
        <f>SUM('I квартал'!AD24,'II квартал'!AD24,'III квартал'!AD24,'IV квартал'!AD24)/4</f>
        <v>1.5</v>
      </c>
      <c r="AE24" s="57"/>
      <c r="AF24" s="57"/>
      <c r="AG24" s="57"/>
      <c r="AH24" s="57"/>
      <c r="AI24" s="23">
        <f>'проект МЗ'!AV22</f>
        <v>141</v>
      </c>
      <c r="AJ24" s="55">
        <f>SUM('I квартал'!AJ24,'II квартал'!AJ24,'III квартал'!AJ24,'IV квартал'!AJ24)/4</f>
        <v>150.5</v>
      </c>
      <c r="AK24" s="56">
        <f t="shared" si="4"/>
        <v>200</v>
      </c>
      <c r="AL24" s="12">
        <v>247</v>
      </c>
      <c r="AM24" s="23">
        <f t="shared" si="5"/>
        <v>100</v>
      </c>
      <c r="AN24" s="12">
        <v>191</v>
      </c>
      <c r="AO24" s="23">
        <f t="shared" si="6"/>
        <v>14100</v>
      </c>
      <c r="AP24" s="12">
        <v>18310</v>
      </c>
      <c r="AQ24" s="56">
        <f t="shared" si="7"/>
        <v>2000</v>
      </c>
      <c r="AR24" s="12">
        <v>2470</v>
      </c>
      <c r="AS24" s="23">
        <f t="shared" si="12"/>
        <v>1000</v>
      </c>
      <c r="AT24" s="12">
        <v>1910</v>
      </c>
      <c r="AU24" s="23">
        <f t="shared" si="8"/>
        <v>141000</v>
      </c>
      <c r="AV24" s="12">
        <v>183100</v>
      </c>
      <c r="AW24" s="57"/>
      <c r="AX24" s="57"/>
      <c r="AY24" s="12"/>
      <c r="AZ24" s="57"/>
      <c r="BA24" s="12"/>
      <c r="BB24" s="57"/>
      <c r="BC24" s="12"/>
      <c r="BD24" s="23"/>
      <c r="BE24" s="12"/>
      <c r="BF24" s="23"/>
      <c r="BG24" s="12"/>
      <c r="BH24" s="23"/>
      <c r="BI24" s="12"/>
      <c r="BJ24" s="60"/>
      <c r="BK24" s="74">
        <f t="shared" si="9"/>
        <v>154.75</v>
      </c>
      <c r="BL24" s="74">
        <f t="shared" si="10"/>
        <v>154.75</v>
      </c>
      <c r="BM24" s="58">
        <f t="shared" si="1"/>
        <v>18748</v>
      </c>
      <c r="BN24" s="59">
        <f t="shared" si="11"/>
        <v>18748</v>
      </c>
    </row>
    <row r="25" spans="1:66" x14ac:dyDescent="0.25">
      <c r="A25" s="23" t="s">
        <v>37</v>
      </c>
      <c r="B25" s="23">
        <v>168</v>
      </c>
      <c r="C25" s="57">
        <f t="shared" si="2"/>
        <v>136</v>
      </c>
      <c r="D25" s="57">
        <f t="shared" si="3"/>
        <v>13600</v>
      </c>
      <c r="E25" s="57"/>
      <c r="F25" s="57"/>
      <c r="G25" s="18">
        <f>'проект МЗ'!K23</f>
        <v>31</v>
      </c>
      <c r="H25" s="55">
        <f>SUM('I квартал'!H25,'II квартал'!H25,'III квартал'!H25,'IV квартал'!H25)/4</f>
        <v>34.75</v>
      </c>
      <c r="I25" s="57"/>
      <c r="J25" s="57"/>
      <c r="K25" s="57"/>
      <c r="L25" s="57"/>
      <c r="M25" s="23">
        <f>'проект МЗ'!T23</f>
        <v>105</v>
      </c>
      <c r="N25" s="55">
        <f>SUM('I квартал'!N25,'II квартал'!N25,'III квартал'!N25,'IV квартал'!N25)/4</f>
        <v>94.75</v>
      </c>
      <c r="O25" s="23">
        <f>'проект МЗ'!N23</f>
        <v>3100</v>
      </c>
      <c r="P25" s="12">
        <v>2220</v>
      </c>
      <c r="Q25" s="23">
        <f>'проект МЗ'!W23</f>
        <v>10500</v>
      </c>
      <c r="R25" s="12">
        <v>10492</v>
      </c>
      <c r="S25" s="57"/>
      <c r="T25" s="57"/>
      <c r="U25" s="57"/>
      <c r="V25" s="57"/>
      <c r="W25" s="23">
        <f>'проект МЗ'!AD23</f>
        <v>2</v>
      </c>
      <c r="X25" s="55">
        <f>SUM('I квартал'!X25,'II квартал'!X25,'III квартал'!X25,'IV квартал'!X25)/4</f>
        <v>2</v>
      </c>
      <c r="Y25" s="57"/>
      <c r="Z25" s="57"/>
      <c r="AA25" s="57"/>
      <c r="AB25" s="57"/>
      <c r="AC25" s="23">
        <f>'проект МЗ'!AM23</f>
        <v>0</v>
      </c>
      <c r="AD25" s="55">
        <f>SUM('I квартал'!AD25,'II квартал'!AD25,'III квартал'!AD25,'IV квартал'!AD25)/4</f>
        <v>1.5</v>
      </c>
      <c r="AE25" s="57"/>
      <c r="AF25" s="57"/>
      <c r="AG25" s="57"/>
      <c r="AH25" s="57"/>
      <c r="AI25" s="23">
        <f>'проект МЗ'!AV23</f>
        <v>134</v>
      </c>
      <c r="AJ25" s="55">
        <f>SUM('I квартал'!AJ25,'II квартал'!AJ25,'III квартал'!AJ25,'IV квартал'!AJ25)/4</f>
        <v>126</v>
      </c>
      <c r="AK25" s="56">
        <f t="shared" si="4"/>
        <v>200</v>
      </c>
      <c r="AL25" s="12">
        <v>155</v>
      </c>
      <c r="AM25" s="23">
        <f t="shared" si="5"/>
        <v>0</v>
      </c>
      <c r="AN25" s="12">
        <v>108</v>
      </c>
      <c r="AO25" s="23">
        <f t="shared" si="6"/>
        <v>13400</v>
      </c>
      <c r="AP25" s="12">
        <v>12449</v>
      </c>
      <c r="AQ25" s="56">
        <f>AK25*12</f>
        <v>2400</v>
      </c>
      <c r="AR25" s="12">
        <v>1860</v>
      </c>
      <c r="AS25" s="23">
        <f>AM25*12</f>
        <v>0</v>
      </c>
      <c r="AT25" s="12">
        <v>1296</v>
      </c>
      <c r="AU25" s="23">
        <f>AO25*12</f>
        <v>160800</v>
      </c>
      <c r="AV25" s="12">
        <v>149388</v>
      </c>
      <c r="AW25" s="57"/>
      <c r="AX25" s="57"/>
      <c r="AY25" s="12"/>
      <c r="AZ25" s="57"/>
      <c r="BA25" s="12"/>
      <c r="BB25" s="57"/>
      <c r="BC25" s="12"/>
      <c r="BD25" s="23"/>
      <c r="BE25" s="12"/>
      <c r="BF25" s="23"/>
      <c r="BG25" s="12"/>
      <c r="BH25" s="23"/>
      <c r="BI25" s="12"/>
      <c r="BJ25" s="60"/>
      <c r="BK25" s="58">
        <f t="shared" si="9"/>
        <v>129.5</v>
      </c>
      <c r="BL25" s="58">
        <f t="shared" si="10"/>
        <v>129.5</v>
      </c>
      <c r="BM25" s="58">
        <f t="shared" si="1"/>
        <v>12712</v>
      </c>
      <c r="BN25" s="59">
        <f t="shared" si="11"/>
        <v>12712</v>
      </c>
    </row>
    <row r="26" spans="1:66" x14ac:dyDescent="0.25">
      <c r="A26" s="23" t="s">
        <v>38</v>
      </c>
      <c r="B26" s="23">
        <v>168</v>
      </c>
      <c r="C26" s="57">
        <f t="shared" si="2"/>
        <v>98</v>
      </c>
      <c r="D26" s="57">
        <f t="shared" si="3"/>
        <v>9800</v>
      </c>
      <c r="E26" s="57"/>
      <c r="F26" s="57"/>
      <c r="G26" s="18">
        <f>'проект МЗ'!K24</f>
        <v>13</v>
      </c>
      <c r="H26" s="55">
        <f>SUM('I квартал'!H26,'II квартал'!H26,'III квартал'!H26,'IV квартал'!H26)/4</f>
        <v>9.75</v>
      </c>
      <c r="I26" s="57"/>
      <c r="J26" s="57"/>
      <c r="K26" s="57"/>
      <c r="L26" s="57"/>
      <c r="M26" s="23">
        <f>'проект МЗ'!T24</f>
        <v>85</v>
      </c>
      <c r="N26" s="55">
        <f>SUM('I квартал'!N26,'II квартал'!N26,'III квартал'!N26,'IV квартал'!N26)/4</f>
        <v>88</v>
      </c>
      <c r="O26" s="23">
        <f>'проект МЗ'!N24</f>
        <v>1300</v>
      </c>
      <c r="P26" s="12">
        <v>1708</v>
      </c>
      <c r="Q26" s="23">
        <f>'проект МЗ'!W24</f>
        <v>8500</v>
      </c>
      <c r="R26" s="12">
        <v>11067</v>
      </c>
      <c r="S26" s="57"/>
      <c r="T26" s="57"/>
      <c r="U26" s="57"/>
      <c r="V26" s="57"/>
      <c r="W26" s="23">
        <f>'проект МЗ'!AD24</f>
        <v>1</v>
      </c>
      <c r="X26" s="55">
        <f>SUM('I квартал'!X26,'II квартал'!X26,'III квартал'!X26,'IV квартал'!X26)/4</f>
        <v>1</v>
      </c>
      <c r="Y26" s="57"/>
      <c r="Z26" s="57"/>
      <c r="AA26" s="57"/>
      <c r="AB26" s="57"/>
      <c r="AC26" s="23">
        <f>'проект МЗ'!AM24</f>
        <v>0</v>
      </c>
      <c r="AD26" s="55">
        <f>SUM('I квартал'!AD26,'II квартал'!AD26,'III квартал'!AD26,'IV квартал'!AD26)/4</f>
        <v>0</v>
      </c>
      <c r="AE26" s="57"/>
      <c r="AF26" s="57"/>
      <c r="AG26" s="57"/>
      <c r="AH26" s="57"/>
      <c r="AI26" s="23">
        <f>'проект МЗ'!AV24</f>
        <v>97</v>
      </c>
      <c r="AJ26" s="55">
        <f>SUM('I квартал'!AJ26,'II квартал'!AJ26,'III квартал'!AJ26,'IV квартал'!AJ26)/4</f>
        <v>96.75</v>
      </c>
      <c r="AK26" s="56">
        <f t="shared" si="4"/>
        <v>100</v>
      </c>
      <c r="AL26" s="12">
        <v>133</v>
      </c>
      <c r="AM26" s="23">
        <f t="shared" si="5"/>
        <v>0</v>
      </c>
      <c r="AN26" s="12">
        <v>0</v>
      </c>
      <c r="AO26" s="23">
        <f t="shared" si="6"/>
        <v>9700</v>
      </c>
      <c r="AP26" s="12">
        <v>12642</v>
      </c>
      <c r="AQ26" s="56">
        <f>AK26*12</f>
        <v>1200</v>
      </c>
      <c r="AR26" s="12">
        <v>1596</v>
      </c>
      <c r="AS26" s="23">
        <f>AM26*12</f>
        <v>0</v>
      </c>
      <c r="AT26" s="12">
        <v>0</v>
      </c>
      <c r="AU26" s="23">
        <f>AO26*12</f>
        <v>116400</v>
      </c>
      <c r="AV26" s="12">
        <v>151704</v>
      </c>
      <c r="AW26" s="57"/>
      <c r="AX26" s="57"/>
      <c r="AY26" s="12"/>
      <c r="AZ26" s="57"/>
      <c r="BA26" s="12"/>
      <c r="BB26" s="57"/>
      <c r="BC26" s="12"/>
      <c r="BD26" s="23"/>
      <c r="BE26" s="12"/>
      <c r="BF26" s="23"/>
      <c r="BG26" s="12"/>
      <c r="BH26" s="23"/>
      <c r="BI26" s="12"/>
      <c r="BJ26" s="60"/>
      <c r="BK26" s="58">
        <f t="shared" si="9"/>
        <v>97.75</v>
      </c>
      <c r="BL26" s="58">
        <f t="shared" si="10"/>
        <v>97.75</v>
      </c>
      <c r="BM26" s="58">
        <f t="shared" si="1"/>
        <v>12775</v>
      </c>
      <c r="BN26" s="59">
        <f t="shared" si="11"/>
        <v>12775</v>
      </c>
    </row>
    <row r="27" spans="1:66" x14ac:dyDescent="0.25">
      <c r="A27" s="23" t="s">
        <v>39</v>
      </c>
      <c r="B27" s="23">
        <v>168</v>
      </c>
      <c r="C27" s="57">
        <f t="shared" si="2"/>
        <v>24</v>
      </c>
      <c r="D27" s="57">
        <f t="shared" si="3"/>
        <v>2400</v>
      </c>
      <c r="E27" s="57"/>
      <c r="F27" s="57"/>
      <c r="G27" s="18">
        <f>'проект МЗ'!K25</f>
        <v>6</v>
      </c>
      <c r="H27" s="55">
        <f>SUM('I квартал'!H27,'II квартал'!H27,'III квартал'!H27,'IV квартал'!H27)/4</f>
        <v>6</v>
      </c>
      <c r="I27" s="57"/>
      <c r="J27" s="57"/>
      <c r="K27" s="57"/>
      <c r="L27" s="57"/>
      <c r="M27" s="23">
        <f>'проект МЗ'!T25</f>
        <v>18</v>
      </c>
      <c r="N27" s="55">
        <f>SUM('I квартал'!N27,'II квартал'!N27,'III квартал'!N27,'IV квартал'!N27)/4</f>
        <v>18.25</v>
      </c>
      <c r="O27" s="23">
        <f>'проект МЗ'!N25</f>
        <v>600</v>
      </c>
      <c r="P27" s="12">
        <v>683</v>
      </c>
      <c r="Q27" s="23">
        <f>'проект МЗ'!W25</f>
        <v>1800</v>
      </c>
      <c r="R27" s="12">
        <v>2575</v>
      </c>
      <c r="S27" s="57"/>
      <c r="T27" s="57"/>
      <c r="U27" s="57"/>
      <c r="V27" s="57"/>
      <c r="W27" s="23">
        <f>'проект МЗ'!AD25</f>
        <v>0</v>
      </c>
      <c r="X27" s="55">
        <f>SUM('I квартал'!X27,'II квартал'!X27,'III квартал'!X27,'IV квартал'!X27)/4</f>
        <v>0</v>
      </c>
      <c r="Y27" s="57"/>
      <c r="Z27" s="57"/>
      <c r="AA27" s="57"/>
      <c r="AB27" s="57"/>
      <c r="AC27" s="23">
        <f>'проект МЗ'!AM25</f>
        <v>0</v>
      </c>
      <c r="AD27" s="55">
        <f>SUM('I квартал'!AD27,'II квартал'!AD27,'III квартал'!AD27,'IV квартал'!AD27)/4</f>
        <v>0</v>
      </c>
      <c r="AE27" s="57"/>
      <c r="AF27" s="57"/>
      <c r="AG27" s="57"/>
      <c r="AH27" s="57"/>
      <c r="AI27" s="23">
        <f>'проект МЗ'!AV25</f>
        <v>24</v>
      </c>
      <c r="AJ27" s="55">
        <f>SUM('I квартал'!AJ27,'II квартал'!AJ27,'III квартал'!AJ27,'IV квартал'!AJ27)/4</f>
        <v>24.25</v>
      </c>
      <c r="AK27" s="56">
        <f t="shared" si="4"/>
        <v>0</v>
      </c>
      <c r="AL27" s="12">
        <v>0</v>
      </c>
      <c r="AM27" s="23">
        <f t="shared" si="5"/>
        <v>0</v>
      </c>
      <c r="AN27" s="12">
        <v>0</v>
      </c>
      <c r="AO27" s="23">
        <f t="shared" si="6"/>
        <v>2400</v>
      </c>
      <c r="AP27" s="12">
        <v>3258</v>
      </c>
      <c r="AQ27" s="56">
        <f>AK27*12</f>
        <v>0</v>
      </c>
      <c r="AR27" s="12">
        <v>0</v>
      </c>
      <c r="AS27" s="23">
        <f>AM27*12</f>
        <v>0</v>
      </c>
      <c r="AT27" s="12">
        <v>0</v>
      </c>
      <c r="AU27" s="23">
        <f>AO27*12</f>
        <v>28800</v>
      </c>
      <c r="AV27" s="77">
        <v>36598</v>
      </c>
      <c r="AW27" s="57"/>
      <c r="AX27" s="57"/>
      <c r="AY27" s="12"/>
      <c r="AZ27" s="57"/>
      <c r="BA27" s="12"/>
      <c r="BB27" s="57"/>
      <c r="BC27" s="12"/>
      <c r="BD27" s="23"/>
      <c r="BE27" s="12"/>
      <c r="BF27" s="23"/>
      <c r="BG27" s="12"/>
      <c r="BH27" s="23"/>
      <c r="BI27" s="12"/>
      <c r="BJ27" s="60"/>
      <c r="BK27" s="58">
        <f t="shared" si="9"/>
        <v>24.25</v>
      </c>
      <c r="BL27" s="58">
        <f t="shared" si="10"/>
        <v>24.25</v>
      </c>
      <c r="BM27" s="58">
        <f t="shared" si="1"/>
        <v>3258</v>
      </c>
      <c r="BN27" s="59">
        <f t="shared" si="11"/>
        <v>3258</v>
      </c>
    </row>
    <row r="28" spans="1:66" x14ac:dyDescent="0.25">
      <c r="A28" s="23" t="s">
        <v>40</v>
      </c>
      <c r="B28" s="23">
        <v>168</v>
      </c>
      <c r="C28" s="57">
        <f t="shared" si="2"/>
        <v>38</v>
      </c>
      <c r="D28" s="57">
        <f t="shared" si="3"/>
        <v>3800</v>
      </c>
      <c r="E28" s="57"/>
      <c r="F28" s="57"/>
      <c r="G28" s="18">
        <f>'проект МЗ'!K26</f>
        <v>17</v>
      </c>
      <c r="H28" s="55">
        <f>SUM('I квартал'!H28,'II квартал'!H28,'III квартал'!H28,'IV квартал'!H28)/4</f>
        <v>14.25</v>
      </c>
      <c r="I28" s="57"/>
      <c r="J28" s="57"/>
      <c r="K28" s="57"/>
      <c r="L28" s="57"/>
      <c r="M28" s="23">
        <f>'проект МЗ'!T26</f>
        <v>21</v>
      </c>
      <c r="N28" s="55">
        <f>SUM('I квартал'!N28,'II квартал'!N28,'III квартал'!N28,'IV квартал'!N28)/4</f>
        <v>20.25</v>
      </c>
      <c r="O28" s="23">
        <f>'проект МЗ'!N26</f>
        <v>1700</v>
      </c>
      <c r="P28" s="12">
        <v>2121</v>
      </c>
      <c r="Q28" s="23">
        <f>'проект МЗ'!W26</f>
        <v>2100</v>
      </c>
      <c r="R28" s="12">
        <v>3128</v>
      </c>
      <c r="S28" s="57"/>
      <c r="T28" s="57"/>
      <c r="U28" s="57"/>
      <c r="V28" s="57"/>
      <c r="W28" s="23">
        <f>'проект МЗ'!AD26</f>
        <v>0</v>
      </c>
      <c r="X28" s="55">
        <f>SUM('I квартал'!X28,'II квартал'!X28,'III квартал'!X28,'IV квартал'!X28)/4</f>
        <v>0</v>
      </c>
      <c r="Y28" s="57"/>
      <c r="Z28" s="57"/>
      <c r="AA28" s="57"/>
      <c r="AB28" s="57"/>
      <c r="AC28" s="23">
        <f>'проект МЗ'!AM26</f>
        <v>1</v>
      </c>
      <c r="AD28" s="55">
        <f>SUM('I квартал'!AD28,'II квартал'!AD28,'III квартал'!AD28,'IV квартал'!AD28)/4</f>
        <v>0.5</v>
      </c>
      <c r="AE28" s="57"/>
      <c r="AF28" s="57"/>
      <c r="AG28" s="57"/>
      <c r="AH28" s="57"/>
      <c r="AI28" s="23">
        <f>'проект МЗ'!AV26</f>
        <v>37</v>
      </c>
      <c r="AJ28" s="55">
        <f>SUM('I квартал'!AJ28,'II квартал'!AJ28,'III квартал'!AJ28,'IV квартал'!AJ28)/4</f>
        <v>34</v>
      </c>
      <c r="AK28" s="56">
        <f t="shared" si="4"/>
        <v>0</v>
      </c>
      <c r="AL28" s="12">
        <v>0</v>
      </c>
      <c r="AM28" s="23">
        <f t="shared" si="5"/>
        <v>100</v>
      </c>
      <c r="AN28" s="12">
        <v>132</v>
      </c>
      <c r="AO28" s="23">
        <f t="shared" si="6"/>
        <v>3700</v>
      </c>
      <c r="AP28" s="12">
        <v>5117</v>
      </c>
      <c r="AQ28" s="56">
        <f t="shared" si="7"/>
        <v>0</v>
      </c>
      <c r="AR28" s="12">
        <v>0</v>
      </c>
      <c r="AS28" s="23">
        <f t="shared" si="12"/>
        <v>1000</v>
      </c>
      <c r="AT28" s="12">
        <v>1320</v>
      </c>
      <c r="AU28" s="23">
        <f t="shared" si="8"/>
        <v>37000</v>
      </c>
      <c r="AV28" s="12">
        <v>51170</v>
      </c>
      <c r="AW28" s="57"/>
      <c r="AX28" s="57"/>
      <c r="AY28" s="12"/>
      <c r="AZ28" s="57"/>
      <c r="BA28" s="12"/>
      <c r="BB28" s="57"/>
      <c r="BC28" s="12"/>
      <c r="BD28" s="23"/>
      <c r="BE28" s="12"/>
      <c r="BF28" s="23"/>
      <c r="BG28" s="12"/>
      <c r="BH28" s="23"/>
      <c r="BI28" s="12"/>
      <c r="BJ28" s="60"/>
      <c r="BK28" s="58">
        <f t="shared" si="9"/>
        <v>34.5</v>
      </c>
      <c r="BL28" s="58">
        <f t="shared" si="10"/>
        <v>34.5</v>
      </c>
      <c r="BM28" s="58">
        <f t="shared" si="1"/>
        <v>5249</v>
      </c>
      <c r="BN28" s="59">
        <f t="shared" si="11"/>
        <v>5249</v>
      </c>
    </row>
    <row r="29" spans="1:66" x14ac:dyDescent="0.25">
      <c r="A29" s="80" t="s">
        <v>41</v>
      </c>
      <c r="B29" s="23">
        <v>168</v>
      </c>
      <c r="C29" s="57">
        <f t="shared" si="2"/>
        <v>27</v>
      </c>
      <c r="D29" s="57">
        <f t="shared" si="3"/>
        <v>2700</v>
      </c>
      <c r="E29" s="57"/>
      <c r="F29" s="57"/>
      <c r="G29" s="18">
        <f>'проект МЗ'!K27</f>
        <v>6</v>
      </c>
      <c r="H29" s="55">
        <f>SUM('I квартал'!H29,'II квартал'!H29,'III квартал'!H29,'IV квартал'!H29)/4</f>
        <v>6</v>
      </c>
      <c r="I29" s="57"/>
      <c r="J29" s="57"/>
      <c r="K29" s="57"/>
      <c r="L29" s="57"/>
      <c r="M29" s="23">
        <f>'проект МЗ'!T27</f>
        <v>21</v>
      </c>
      <c r="N29" s="55">
        <f>SUM('I квартал'!N29,'II квартал'!N29,'III квартал'!N29,'IV квартал'!N29)/4</f>
        <v>18.5</v>
      </c>
      <c r="O29" s="23">
        <f>'проект МЗ'!N27</f>
        <v>600</v>
      </c>
      <c r="P29" s="12">
        <v>944</v>
      </c>
      <c r="Q29" s="23">
        <f>'проект МЗ'!W27</f>
        <v>2100</v>
      </c>
      <c r="R29" s="12">
        <v>3216</v>
      </c>
      <c r="S29" s="57"/>
      <c r="T29" s="57"/>
      <c r="U29" s="57"/>
      <c r="V29" s="57"/>
      <c r="W29" s="23">
        <f>'проект МЗ'!AD27</f>
        <v>0</v>
      </c>
      <c r="X29" s="55">
        <f>SUM('I квартал'!X29,'II квартал'!X29,'III квартал'!X29,'IV квартал'!X29)/4</f>
        <v>0</v>
      </c>
      <c r="Y29" s="57"/>
      <c r="Z29" s="57"/>
      <c r="AA29" s="57"/>
      <c r="AB29" s="57"/>
      <c r="AC29" s="23">
        <f>'проект МЗ'!AM27</f>
        <v>1</v>
      </c>
      <c r="AD29" s="55">
        <f>SUM('I квартал'!AD29,'II квартал'!AD29,'III квартал'!AD29,'IV квартал'!AD29)/4</f>
        <v>2</v>
      </c>
      <c r="AE29" s="57"/>
      <c r="AF29" s="57"/>
      <c r="AG29" s="57"/>
      <c r="AH29" s="57"/>
      <c r="AI29" s="23">
        <f>'проект МЗ'!AV27</f>
        <v>26</v>
      </c>
      <c r="AJ29" s="55">
        <f>SUM('I квартал'!AJ29,'II квартал'!AJ29,'III квартал'!AJ29,'IV квартал'!AJ29)/4</f>
        <v>22.5</v>
      </c>
      <c r="AK29" s="56">
        <f t="shared" si="4"/>
        <v>0</v>
      </c>
      <c r="AL29" s="12">
        <v>0</v>
      </c>
      <c r="AM29" s="23">
        <f t="shared" si="5"/>
        <v>100</v>
      </c>
      <c r="AN29" s="12">
        <v>334</v>
      </c>
      <c r="AO29" s="23">
        <f t="shared" si="6"/>
        <v>2600</v>
      </c>
      <c r="AP29" s="12">
        <v>3826</v>
      </c>
      <c r="AQ29" s="56">
        <f t="shared" si="7"/>
        <v>0</v>
      </c>
      <c r="AR29" s="12">
        <v>0</v>
      </c>
      <c r="AS29" s="23">
        <f t="shared" si="12"/>
        <v>1000</v>
      </c>
      <c r="AT29" s="12">
        <v>3340</v>
      </c>
      <c r="AU29" s="23">
        <f t="shared" si="8"/>
        <v>26000</v>
      </c>
      <c r="AV29" s="12">
        <v>38260</v>
      </c>
      <c r="AW29" s="57"/>
      <c r="AX29" s="57"/>
      <c r="AY29" s="12"/>
      <c r="AZ29" s="57"/>
      <c r="BA29" s="12"/>
      <c r="BB29" s="57"/>
      <c r="BC29" s="12"/>
      <c r="BD29" s="23"/>
      <c r="BE29" s="12"/>
      <c r="BF29" s="23"/>
      <c r="BG29" s="12"/>
      <c r="BH29" s="23"/>
      <c r="BI29" s="12"/>
      <c r="BJ29" s="60"/>
      <c r="BK29" s="58">
        <f t="shared" si="9"/>
        <v>24.5</v>
      </c>
      <c r="BL29" s="58">
        <f t="shared" si="10"/>
        <v>24.5</v>
      </c>
      <c r="BM29" s="58">
        <f t="shared" si="1"/>
        <v>4160</v>
      </c>
      <c r="BN29" s="59">
        <f t="shared" si="11"/>
        <v>4160</v>
      </c>
    </row>
    <row r="30" spans="1:66" x14ac:dyDescent="0.25">
      <c r="A30" s="23" t="s">
        <v>42</v>
      </c>
      <c r="B30" s="57"/>
      <c r="C30" s="57"/>
      <c r="D30" s="57"/>
      <c r="E30" s="57"/>
      <c r="F30" s="57"/>
      <c r="G30" s="57"/>
      <c r="H30" s="55">
        <f>SUM('I квартал'!H30,'II квартал'!H30,'III квартал'!H30,'IV квартал'!H30)/4</f>
        <v>0</v>
      </c>
      <c r="I30" s="57"/>
      <c r="J30" s="57"/>
      <c r="K30" s="57"/>
      <c r="L30" s="57"/>
      <c r="M30" s="57"/>
      <c r="N30" s="55">
        <f>SUM('I квартал'!N30,'II квартал'!N30,'III квартал'!N30,'IV квартал'!N30)/4</f>
        <v>0</v>
      </c>
      <c r="O30" s="23"/>
      <c r="P30" s="12"/>
      <c r="Q30" s="23"/>
      <c r="R30" s="12"/>
      <c r="S30" s="57"/>
      <c r="T30" s="57"/>
      <c r="U30" s="57"/>
      <c r="V30" s="57"/>
      <c r="W30" s="57"/>
      <c r="X30" s="55">
        <f>SUM('I квартал'!X30,'II квартал'!X30,'III квартал'!X30,'IV квартал'!X30)/4</f>
        <v>0</v>
      </c>
      <c r="Y30" s="57"/>
      <c r="Z30" s="57"/>
      <c r="AA30" s="57"/>
      <c r="AB30" s="57"/>
      <c r="AC30" s="57"/>
      <c r="AD30" s="55">
        <f>SUM('I квартал'!AD30,'II квартал'!AD30,'III квартал'!AD30,'IV квартал'!AD30)/4</f>
        <v>0</v>
      </c>
      <c r="AE30" s="57"/>
      <c r="AF30" s="57"/>
      <c r="AG30" s="57"/>
      <c r="AH30" s="57"/>
      <c r="AI30" s="57"/>
      <c r="AJ30" s="55">
        <f>SUM('I квартал'!AJ30,'II квартал'!AJ30,'III квартал'!AJ30,'IV квартал'!AJ30)/4</f>
        <v>0</v>
      </c>
      <c r="AK30" s="23"/>
      <c r="AL30" s="12"/>
      <c r="AM30" s="23"/>
      <c r="AN30" s="12"/>
      <c r="AO30" s="23"/>
      <c r="AP30" s="12"/>
      <c r="AQ30" s="23"/>
      <c r="AR30" s="12"/>
      <c r="AS30" s="23"/>
      <c r="AT30" s="12"/>
      <c r="AU30" s="23"/>
      <c r="AV30" s="12"/>
      <c r="AW30" s="57"/>
      <c r="AX30" s="57"/>
      <c r="AY30" s="12"/>
      <c r="AZ30" s="57"/>
      <c r="BA30" s="12"/>
      <c r="BB30" s="57"/>
      <c r="BC30" s="12"/>
      <c r="BD30" s="23">
        <f>'IV квартал'!BD30</f>
        <v>100</v>
      </c>
      <c r="BE30" s="12">
        <f>'IV квартал'!BE30</f>
        <v>95</v>
      </c>
      <c r="BF30" s="18">
        <f>'IV квартал'!BF30</f>
        <v>130140</v>
      </c>
      <c r="BG30" s="12">
        <f>'IV квартал'!BG30</f>
        <v>108055</v>
      </c>
      <c r="BH30" s="57">
        <f>'IV квартал'!BH30</f>
        <v>1</v>
      </c>
      <c r="BI30" s="12">
        <f>'IV квартал'!BI30</f>
        <v>10.3</v>
      </c>
      <c r="BJ30" s="60"/>
    </row>
    <row r="31" spans="1:66" x14ac:dyDescent="0.25">
      <c r="A31" s="57" t="s">
        <v>43</v>
      </c>
      <c r="B31" s="57">
        <f>SUM(B6:B30)</f>
        <v>3024</v>
      </c>
      <c r="C31" s="57">
        <f>SUM(C6:C30)</f>
        <v>893</v>
      </c>
      <c r="D31" s="57">
        <f t="shared" ref="D31:BH31" si="13">SUM(D6:D30)</f>
        <v>89300</v>
      </c>
      <c r="E31" s="57">
        <f t="shared" si="13"/>
        <v>0</v>
      </c>
      <c r="F31" s="57"/>
      <c r="G31" s="57">
        <f>SUM(G12:G30)</f>
        <v>248</v>
      </c>
      <c r="H31" s="55">
        <f>SUM('I квартал'!H31,'II квартал'!H31,'III квартал'!H31,'IV квартал'!H31)/4</f>
        <v>243.75</v>
      </c>
      <c r="I31" s="12">
        <f t="shared" si="13"/>
        <v>0</v>
      </c>
      <c r="J31" s="12">
        <f t="shared" si="13"/>
        <v>0</v>
      </c>
      <c r="K31" s="12">
        <f t="shared" si="13"/>
        <v>0</v>
      </c>
      <c r="L31" s="12">
        <f t="shared" si="13"/>
        <v>0</v>
      </c>
      <c r="M31" s="57">
        <f>SUM(M12:M30)</f>
        <v>645</v>
      </c>
      <c r="N31" s="55">
        <f>SUM('I квартал'!N31,'II квартал'!N31,'III квартал'!N31,'IV квартал'!N31)/4</f>
        <v>643.25</v>
      </c>
      <c r="O31" s="23">
        <f>SUM(O12:O30)</f>
        <v>24800</v>
      </c>
      <c r="P31" s="12">
        <f t="shared" si="13"/>
        <v>26272</v>
      </c>
      <c r="Q31" s="23">
        <f>SUM(Q6:Q30)</f>
        <v>64500</v>
      </c>
      <c r="R31" s="12">
        <f t="shared" si="13"/>
        <v>83731</v>
      </c>
      <c r="S31" s="12">
        <f t="shared" si="13"/>
        <v>0</v>
      </c>
      <c r="T31" s="12">
        <f t="shared" si="13"/>
        <v>0</v>
      </c>
      <c r="U31" s="12">
        <f t="shared" si="13"/>
        <v>0</v>
      </c>
      <c r="V31" s="12">
        <f t="shared" si="13"/>
        <v>0</v>
      </c>
      <c r="W31" s="23">
        <f>SUM(W6:W30)</f>
        <v>9</v>
      </c>
      <c r="X31" s="55">
        <f>SUM('I квартал'!X31,'II квартал'!X31,'III квартал'!X31,'IV квартал'!X31)/4</f>
        <v>10.75</v>
      </c>
      <c r="Y31" s="12">
        <f t="shared" si="13"/>
        <v>0</v>
      </c>
      <c r="Z31" s="12">
        <f t="shared" si="13"/>
        <v>0</v>
      </c>
      <c r="AA31" s="12">
        <f t="shared" si="13"/>
        <v>0</v>
      </c>
      <c r="AB31" s="12">
        <f t="shared" si="13"/>
        <v>0</v>
      </c>
      <c r="AC31" s="23">
        <f>SUM(AC6:AC30)</f>
        <v>8</v>
      </c>
      <c r="AD31" s="55">
        <f>SUM('I квартал'!AD31,'II квартал'!AD31,'III квартал'!AD31,'IV квартал'!AD31)/4</f>
        <v>9.5</v>
      </c>
      <c r="AE31" s="12">
        <f t="shared" si="13"/>
        <v>0</v>
      </c>
      <c r="AF31" s="12">
        <f t="shared" si="13"/>
        <v>0</v>
      </c>
      <c r="AG31" s="12">
        <f t="shared" si="13"/>
        <v>0</v>
      </c>
      <c r="AH31" s="12">
        <f t="shared" si="13"/>
        <v>0</v>
      </c>
      <c r="AI31" s="23">
        <f>SUM(AI6:AI30)</f>
        <v>876</v>
      </c>
      <c r="AJ31" s="55">
        <f>SUM('I квартал'!AJ31,'II квартал'!AJ31,'III квартал'!AJ31,'IV квартал'!AJ31)/4</f>
        <v>866.75</v>
      </c>
      <c r="AK31" s="23">
        <f t="shared" ref="AK31:AP31" si="14">SUM(AK6:AK30)</f>
        <v>900</v>
      </c>
      <c r="AL31" s="12">
        <f t="shared" si="14"/>
        <v>1092</v>
      </c>
      <c r="AM31" s="23">
        <f t="shared" si="14"/>
        <v>800</v>
      </c>
      <c r="AN31" s="12">
        <f t="shared" si="14"/>
        <v>1427</v>
      </c>
      <c r="AO31" s="23">
        <f t="shared" si="14"/>
        <v>87600</v>
      </c>
      <c r="AP31" s="12">
        <f t="shared" si="14"/>
        <v>107484</v>
      </c>
      <c r="AQ31" s="23">
        <f t="shared" si="13"/>
        <v>9600</v>
      </c>
      <c r="AR31" s="12">
        <f t="shared" si="13"/>
        <v>11496</v>
      </c>
      <c r="AS31" s="23">
        <f t="shared" si="13"/>
        <v>8000</v>
      </c>
      <c r="AT31" s="12">
        <f t="shared" si="13"/>
        <v>14486</v>
      </c>
      <c r="AU31" s="23">
        <f t="shared" si="13"/>
        <v>927000</v>
      </c>
      <c r="AV31" s="12">
        <f t="shared" si="13"/>
        <v>1129040</v>
      </c>
      <c r="AW31" s="12">
        <f t="shared" si="13"/>
        <v>0</v>
      </c>
      <c r="AX31" s="23">
        <f t="shared" si="13"/>
        <v>885</v>
      </c>
      <c r="AY31" s="55">
        <f t="shared" si="13"/>
        <v>862.25</v>
      </c>
      <c r="AZ31" s="23">
        <f t="shared" si="13"/>
        <v>983</v>
      </c>
      <c r="BA31" s="55">
        <f t="shared" si="13"/>
        <v>970.5</v>
      </c>
      <c r="BB31" s="23">
        <f t="shared" si="13"/>
        <v>160</v>
      </c>
      <c r="BC31" s="55">
        <f t="shared" si="13"/>
        <v>163</v>
      </c>
      <c r="BD31" s="56">
        <f>SUM(BD6:BD30)</f>
        <v>100</v>
      </c>
      <c r="BE31" s="12">
        <f t="shared" si="13"/>
        <v>95</v>
      </c>
      <c r="BF31" s="23">
        <f t="shared" si="13"/>
        <v>130140</v>
      </c>
      <c r="BG31" s="12">
        <f>SUM(BG6:BG30)</f>
        <v>108055</v>
      </c>
      <c r="BH31" s="23">
        <f t="shared" si="13"/>
        <v>1</v>
      </c>
      <c r="BI31" s="12">
        <f>SUM(BI30)</f>
        <v>10.3</v>
      </c>
      <c r="BJ31" s="66">
        <f>SUM(BJ6:BJ20)</f>
        <v>1995.75</v>
      </c>
      <c r="BK31" s="68">
        <f>SUM(BK12:BK30)</f>
        <v>887</v>
      </c>
      <c r="BL31" s="68">
        <f>SUM(BL12:BL30)</f>
        <v>887</v>
      </c>
      <c r="BM31" s="68">
        <f>SUM(BM12:BM29)</f>
        <v>110003</v>
      </c>
      <c r="BN31" s="68">
        <f>SUM(BN12:BN29)</f>
        <v>110003</v>
      </c>
    </row>
    <row r="32" spans="1:66" x14ac:dyDescent="0.25">
      <c r="O32" s="60"/>
    </row>
    <row r="35" spans="58:58" x14ac:dyDescent="0.25">
      <c r="BF35" s="47"/>
    </row>
  </sheetData>
  <mergeCells count="32">
    <mergeCell ref="BD2:BI2"/>
    <mergeCell ref="G3:N3"/>
    <mergeCell ref="O3:R3"/>
    <mergeCell ref="W3:AJ3"/>
    <mergeCell ref="AK3:AP3"/>
    <mergeCell ref="AQ3:AV3"/>
    <mergeCell ref="AX3:AY3"/>
    <mergeCell ref="AZ3:BA3"/>
    <mergeCell ref="BB3:BC3"/>
    <mergeCell ref="BD3:BE4"/>
    <mergeCell ref="BB2:BC2"/>
    <mergeCell ref="AU4:AV4"/>
    <mergeCell ref="AX4:BC4"/>
    <mergeCell ref="BF3:BG4"/>
    <mergeCell ref="BH3:BI4"/>
    <mergeCell ref="G4:H4"/>
    <mergeCell ref="A2:A5"/>
    <mergeCell ref="G2:R2"/>
    <mergeCell ref="W2:AV2"/>
    <mergeCell ref="AX2:AY2"/>
    <mergeCell ref="AZ2:BA2"/>
    <mergeCell ref="AM4:AN4"/>
    <mergeCell ref="AO4:AP4"/>
    <mergeCell ref="AQ4:AR4"/>
    <mergeCell ref="AS4:AT4"/>
    <mergeCell ref="M4:N4"/>
    <mergeCell ref="O4:P4"/>
    <mergeCell ref="Q4:R4"/>
    <mergeCell ref="S4:X4"/>
    <mergeCell ref="Y4:AD4"/>
    <mergeCell ref="AE4:AJ4"/>
    <mergeCell ref="AK4:AL4"/>
  </mergeCells>
  <pageMargins left="0.7" right="0.7" top="0.75" bottom="0.75" header="0.3" footer="0.3"/>
  <pageSetup paperSize="9" scale="4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D71F0-27D5-4C33-B7A9-B9EB58530739}">
  <sheetPr>
    <pageSetUpPr fitToPage="1"/>
  </sheetPr>
  <dimension ref="A1:DM32"/>
  <sheetViews>
    <sheetView tabSelected="1" zoomScaleNormal="100" workbookViewId="0">
      <selection activeCell="DE34" sqref="DE34"/>
    </sheetView>
  </sheetViews>
  <sheetFormatPr defaultRowHeight="11.25" x14ac:dyDescent="0.2"/>
  <cols>
    <col min="1" max="1" width="16.7109375" style="158" customWidth="1"/>
    <col min="2" max="2" width="0.140625" style="158" customWidth="1"/>
    <col min="3" max="3" width="6.140625" style="158" customWidth="1"/>
    <col min="4" max="5" width="5.85546875" style="158" customWidth="1"/>
    <col min="6" max="7" width="6.5703125" style="158" customWidth="1"/>
    <col min="8" max="8" width="5.42578125" style="158" customWidth="1"/>
    <col min="9" max="9" width="5.7109375" style="158" customWidth="1"/>
    <col min="10" max="11" width="5.85546875" style="158" customWidth="1"/>
    <col min="12" max="12" width="5.42578125" style="158" customWidth="1"/>
    <col min="13" max="13" width="6.140625" style="158" customWidth="1"/>
    <col min="14" max="15" width="5.5703125" style="158" customWidth="1"/>
    <col min="16" max="17" width="5.42578125" style="158" customWidth="1"/>
    <col min="18" max="18" width="6.85546875" style="158" customWidth="1"/>
    <col min="19" max="19" width="7" style="158" customWidth="1"/>
    <col min="20" max="21" width="5.42578125" style="158" customWidth="1"/>
    <col min="22" max="22" width="7.42578125" style="158" customWidth="1"/>
    <col min="23" max="23" width="6.85546875" style="158" customWidth="1"/>
    <col min="24" max="25" width="6.140625" style="158" customWidth="1"/>
    <col min="26" max="29" width="5.7109375" style="158" customWidth="1"/>
    <col min="30" max="30" width="16.7109375" style="158" customWidth="1"/>
    <col min="31" max="31" width="5.28515625" style="158" customWidth="1"/>
    <col min="32" max="32" width="5.5703125" style="158" customWidth="1"/>
    <col min="33" max="33" width="5.42578125" style="158" customWidth="1"/>
    <col min="34" max="34" width="5.28515625" style="158" customWidth="1"/>
    <col min="35" max="35" width="5.7109375" style="158" customWidth="1"/>
    <col min="36" max="36" width="5.28515625" style="158" customWidth="1"/>
    <col min="37" max="37" width="5.5703125" style="158" customWidth="1"/>
    <col min="38" max="41" width="6.28515625" style="158" customWidth="1"/>
    <col min="42" max="42" width="5.85546875" style="158" customWidth="1"/>
    <col min="43" max="47" width="6" style="158" customWidth="1"/>
    <col min="48" max="48" width="8.28515625" style="158" customWidth="1"/>
    <col min="49" max="49" width="7.140625" style="158" customWidth="1"/>
    <col min="50" max="50" width="0.140625" style="158" customWidth="1"/>
    <col min="51" max="52" width="5.5703125" style="158" customWidth="1"/>
    <col min="53" max="54" width="7" style="158" customWidth="1"/>
    <col min="55" max="55" width="16.7109375" style="158" customWidth="1"/>
    <col min="56" max="58" width="7.85546875" style="158" customWidth="1"/>
    <col min="59" max="61" width="7.5703125" style="158" customWidth="1"/>
    <col min="62" max="63" width="10.140625" style="158" customWidth="1"/>
    <col min="64" max="65" width="8.140625" style="158" customWidth="1"/>
    <col min="66" max="66" width="6.7109375" style="158" customWidth="1"/>
    <col min="67" max="67" width="6.85546875" style="158" customWidth="1"/>
    <col min="68" max="68" width="6.28515625" style="158" customWidth="1"/>
    <col min="69" max="69" width="6.28515625" style="216" customWidth="1"/>
    <col min="70" max="70" width="16.7109375" style="158" customWidth="1"/>
    <col min="71" max="71" width="7" style="158" customWidth="1"/>
    <col min="72" max="72" width="7.42578125" style="158" customWidth="1"/>
    <col min="73" max="79" width="5.5703125" style="158" customWidth="1"/>
    <col min="80" max="81" width="5.28515625" style="158" customWidth="1"/>
    <col min="82" max="85" width="5.5703125" style="158" customWidth="1"/>
    <col min="86" max="86" width="5.42578125" style="158" customWidth="1"/>
    <col min="87" max="87" width="5.85546875" style="158" customWidth="1"/>
    <col min="88" max="88" width="6.28515625" style="158" customWidth="1"/>
    <col min="89" max="89" width="6.28515625" style="216" customWidth="1"/>
    <col min="90" max="90" width="6.28515625" style="158" customWidth="1"/>
    <col min="91" max="91" width="6.28515625" style="216" customWidth="1"/>
    <col min="92" max="92" width="7.42578125" style="158" customWidth="1"/>
    <col min="93" max="93" width="6.28515625" style="158" customWidth="1"/>
    <col min="94" max="94" width="16.7109375" style="158" customWidth="1"/>
    <col min="95" max="95" width="5.5703125" style="158" customWidth="1"/>
    <col min="96" max="97" width="5.42578125" style="158" customWidth="1"/>
    <col min="98" max="99" width="7.28515625" style="158" customWidth="1"/>
    <col min="100" max="101" width="5.7109375" style="158" customWidth="1"/>
    <col min="102" max="103" width="7.5703125" style="158" customWidth="1"/>
    <col min="104" max="105" width="7.7109375" style="158" customWidth="1"/>
    <col min="106" max="111" width="6.42578125" style="158" customWidth="1"/>
    <col min="112" max="112" width="16.7109375" style="158" customWidth="1"/>
    <col min="113" max="113" width="6.140625" style="158" customWidth="1"/>
    <col min="114" max="114" width="4.5703125" style="158" customWidth="1"/>
    <col min="115" max="115" width="0.28515625" style="158" hidden="1" customWidth="1"/>
    <col min="116" max="116" width="7.42578125" style="158" customWidth="1"/>
    <col min="117" max="117" width="0.140625" style="158" customWidth="1"/>
    <col min="118" max="16384" width="9.140625" style="158"/>
  </cols>
  <sheetData>
    <row r="1" spans="1:117" s="98" customFormat="1" x14ac:dyDescent="0.2">
      <c r="A1" s="98" t="s">
        <v>106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99"/>
      <c r="BR1" s="217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100"/>
      <c r="CP1" s="217"/>
      <c r="DH1" s="217"/>
      <c r="DI1" s="219"/>
    </row>
    <row r="2" spans="1:117" s="98" customFormat="1" ht="24" customHeight="1" thickBot="1" x14ac:dyDescent="0.25">
      <c r="A2" s="275" t="s">
        <v>0</v>
      </c>
      <c r="B2" s="101"/>
      <c r="C2" s="101"/>
      <c r="D2" s="101"/>
      <c r="E2" s="302" t="s">
        <v>55</v>
      </c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4"/>
      <c r="AD2" s="275" t="s">
        <v>0</v>
      </c>
      <c r="AE2" s="282" t="s">
        <v>56</v>
      </c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 t="s">
        <v>56</v>
      </c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4"/>
      <c r="BP2" s="305" t="s">
        <v>95</v>
      </c>
      <c r="BQ2" s="270" t="s">
        <v>101</v>
      </c>
      <c r="BR2" s="218"/>
      <c r="BS2" s="293" t="s">
        <v>82</v>
      </c>
      <c r="BT2" s="286"/>
      <c r="BU2" s="286"/>
      <c r="BV2" s="286"/>
      <c r="BW2" s="286"/>
      <c r="BX2" s="291"/>
      <c r="BY2" s="243" t="s">
        <v>83</v>
      </c>
      <c r="BZ2" s="285"/>
      <c r="CA2" s="285"/>
      <c r="CB2" s="285"/>
      <c r="CC2" s="285"/>
      <c r="CD2" s="244"/>
      <c r="CE2" s="243" t="s">
        <v>84</v>
      </c>
      <c r="CF2" s="285"/>
      <c r="CG2" s="285"/>
      <c r="CH2" s="285"/>
      <c r="CI2" s="285"/>
      <c r="CJ2" s="244"/>
      <c r="CK2" s="298" t="s">
        <v>99</v>
      </c>
      <c r="CL2" s="294" t="s">
        <v>100</v>
      </c>
      <c r="CM2" s="266" t="s">
        <v>86</v>
      </c>
      <c r="CN2" s="266" t="s">
        <v>85</v>
      </c>
      <c r="CO2" s="267" t="s">
        <v>87</v>
      </c>
      <c r="CP2" s="218"/>
      <c r="CQ2" s="268" t="s">
        <v>57</v>
      </c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6" t="s">
        <v>86</v>
      </c>
      <c r="DF2" s="266" t="s">
        <v>85</v>
      </c>
      <c r="DG2" s="267" t="s">
        <v>87</v>
      </c>
      <c r="DH2" s="218"/>
      <c r="DI2" s="265"/>
      <c r="DJ2" s="257"/>
      <c r="DK2" s="101"/>
      <c r="DL2" s="257"/>
      <c r="DM2" s="101"/>
    </row>
    <row r="3" spans="1:117" s="98" customFormat="1" ht="16.5" customHeight="1" x14ac:dyDescent="0.2">
      <c r="A3" s="275"/>
      <c r="B3" s="101"/>
      <c r="C3" s="101"/>
      <c r="D3" s="101"/>
      <c r="E3" s="257" t="s">
        <v>104</v>
      </c>
      <c r="F3" s="257"/>
      <c r="G3" s="257"/>
      <c r="H3" s="264" t="s">
        <v>58</v>
      </c>
      <c r="I3" s="300"/>
      <c r="J3" s="300"/>
      <c r="K3" s="300"/>
      <c r="L3" s="300"/>
      <c r="M3" s="300"/>
      <c r="N3" s="300"/>
      <c r="O3" s="102"/>
      <c r="P3" s="269" t="s">
        <v>88</v>
      </c>
      <c r="Q3" s="258" t="s">
        <v>90</v>
      </c>
      <c r="R3" s="301" t="s">
        <v>59</v>
      </c>
      <c r="S3" s="301"/>
      <c r="T3" s="301"/>
      <c r="U3" s="301"/>
      <c r="V3" s="301"/>
      <c r="W3" s="301"/>
      <c r="X3" s="301"/>
      <c r="Y3" s="102"/>
      <c r="Z3" s="284"/>
      <c r="AA3" s="269" t="s">
        <v>88</v>
      </c>
      <c r="AB3" s="258" t="s">
        <v>90</v>
      </c>
      <c r="AC3" s="312" t="s">
        <v>95</v>
      </c>
      <c r="AD3" s="275"/>
      <c r="AE3" s="277" t="s">
        <v>58</v>
      </c>
      <c r="AF3" s="257"/>
      <c r="AG3" s="257"/>
      <c r="AH3" s="257"/>
      <c r="AI3" s="257"/>
      <c r="AJ3" s="257"/>
      <c r="AK3" s="257"/>
      <c r="AL3" s="257"/>
      <c r="AM3" s="257"/>
      <c r="AN3" s="257"/>
      <c r="AO3" s="309" t="s">
        <v>88</v>
      </c>
      <c r="AP3" s="276" t="s">
        <v>59</v>
      </c>
      <c r="AQ3" s="276"/>
      <c r="AR3" s="276"/>
      <c r="AS3" s="276"/>
      <c r="AT3" s="276"/>
      <c r="AU3" s="276"/>
      <c r="AV3" s="276"/>
      <c r="AW3" s="276"/>
      <c r="AX3" s="276"/>
      <c r="AY3" s="276"/>
      <c r="AZ3" s="102"/>
      <c r="BA3" s="284"/>
      <c r="BB3" s="269" t="s">
        <v>88</v>
      </c>
      <c r="BC3" s="257" t="s">
        <v>0</v>
      </c>
      <c r="BD3" s="277" t="s">
        <v>71</v>
      </c>
      <c r="BE3" s="257"/>
      <c r="BF3" s="257"/>
      <c r="BG3" s="257"/>
      <c r="BH3" s="257"/>
      <c r="BI3" s="257"/>
      <c r="BJ3" s="257"/>
      <c r="BK3" s="257"/>
      <c r="BL3" s="278"/>
      <c r="BM3" s="102"/>
      <c r="BN3" s="284"/>
      <c r="BO3" s="269" t="s">
        <v>88</v>
      </c>
      <c r="BP3" s="306"/>
      <c r="BQ3" s="271"/>
      <c r="BR3" s="257" t="s">
        <v>0</v>
      </c>
      <c r="BS3" s="308" t="s">
        <v>96</v>
      </c>
      <c r="BT3" s="308"/>
      <c r="BU3" s="308"/>
      <c r="BV3" s="287" t="s">
        <v>60</v>
      </c>
      <c r="BW3" s="287"/>
      <c r="BX3" s="288"/>
      <c r="BY3" s="297" t="s">
        <v>97</v>
      </c>
      <c r="BZ3" s="297"/>
      <c r="CA3" s="297"/>
      <c r="CB3" s="286" t="s">
        <v>60</v>
      </c>
      <c r="CC3" s="286"/>
      <c r="CD3" s="291"/>
      <c r="CE3" s="297" t="s">
        <v>97</v>
      </c>
      <c r="CF3" s="297"/>
      <c r="CG3" s="297"/>
      <c r="CH3" s="293" t="s">
        <v>60</v>
      </c>
      <c r="CI3" s="286"/>
      <c r="CJ3" s="286"/>
      <c r="CK3" s="298"/>
      <c r="CL3" s="295"/>
      <c r="CM3" s="266"/>
      <c r="CN3" s="266"/>
      <c r="CO3" s="267"/>
      <c r="CP3" s="259" t="s">
        <v>0</v>
      </c>
      <c r="CQ3" s="257" t="s">
        <v>104</v>
      </c>
      <c r="CR3" s="257"/>
      <c r="CS3" s="257"/>
      <c r="CT3" s="257"/>
      <c r="CU3" s="257"/>
      <c r="CV3" s="257"/>
      <c r="CW3" s="257"/>
      <c r="CX3" s="257"/>
      <c r="CY3" s="257"/>
      <c r="CZ3" s="257" t="s">
        <v>105</v>
      </c>
      <c r="DA3" s="257"/>
      <c r="DB3" s="257"/>
      <c r="DC3" s="257"/>
      <c r="DD3" s="257"/>
      <c r="DE3" s="266"/>
      <c r="DF3" s="266"/>
      <c r="DG3" s="267"/>
      <c r="DH3" s="262" t="s">
        <v>0</v>
      </c>
      <c r="DI3" s="265"/>
      <c r="DJ3" s="257"/>
      <c r="DK3" s="101"/>
      <c r="DL3" s="257"/>
      <c r="DM3" s="101"/>
    </row>
    <row r="4" spans="1:117" s="98" customFormat="1" ht="48.75" customHeight="1" thickBot="1" x14ac:dyDescent="0.25">
      <c r="A4" s="275"/>
      <c r="B4" s="101"/>
      <c r="C4" s="101"/>
      <c r="D4" s="101"/>
      <c r="E4" s="279" t="s">
        <v>93</v>
      </c>
      <c r="F4" s="280"/>
      <c r="G4" s="281"/>
      <c r="H4" s="243" t="s">
        <v>63</v>
      </c>
      <c r="I4" s="285"/>
      <c r="J4" s="286"/>
      <c r="K4" s="258" t="s">
        <v>90</v>
      </c>
      <c r="L4" s="285" t="s">
        <v>64</v>
      </c>
      <c r="M4" s="285"/>
      <c r="N4" s="286"/>
      <c r="O4" s="299" t="s">
        <v>90</v>
      </c>
      <c r="P4" s="269"/>
      <c r="Q4" s="258"/>
      <c r="R4" s="286" t="s">
        <v>63</v>
      </c>
      <c r="S4" s="286"/>
      <c r="T4" s="286"/>
      <c r="U4" s="299" t="s">
        <v>90</v>
      </c>
      <c r="V4" s="283" t="s">
        <v>64</v>
      </c>
      <c r="W4" s="283"/>
      <c r="X4" s="293"/>
      <c r="Y4" s="299" t="s">
        <v>90</v>
      </c>
      <c r="Z4" s="284"/>
      <c r="AA4" s="269"/>
      <c r="AB4" s="258"/>
      <c r="AC4" s="312"/>
      <c r="AD4" s="275"/>
      <c r="AE4" s="244" t="s">
        <v>65</v>
      </c>
      <c r="AF4" s="239"/>
      <c r="AG4" s="283"/>
      <c r="AH4" s="285" t="s">
        <v>66</v>
      </c>
      <c r="AI4" s="285"/>
      <c r="AJ4" s="286"/>
      <c r="AK4" s="243" t="s">
        <v>67</v>
      </c>
      <c r="AL4" s="285"/>
      <c r="AM4" s="286"/>
      <c r="AN4" s="258" t="s">
        <v>94</v>
      </c>
      <c r="AO4" s="310"/>
      <c r="AP4" s="301" t="s">
        <v>65</v>
      </c>
      <c r="AQ4" s="301"/>
      <c r="AR4" s="313"/>
      <c r="AS4" s="293" t="s">
        <v>66</v>
      </c>
      <c r="AT4" s="286"/>
      <c r="AU4" s="291"/>
      <c r="AV4" s="243" t="s">
        <v>67</v>
      </c>
      <c r="AW4" s="285"/>
      <c r="AX4" s="285"/>
      <c r="AY4" s="286"/>
      <c r="AZ4" s="299" t="s">
        <v>90</v>
      </c>
      <c r="BA4" s="284"/>
      <c r="BB4" s="269"/>
      <c r="BC4" s="257"/>
      <c r="BD4" s="244" t="s">
        <v>65</v>
      </c>
      <c r="BE4" s="239"/>
      <c r="BF4" s="283"/>
      <c r="BG4" s="239" t="s">
        <v>66</v>
      </c>
      <c r="BH4" s="239"/>
      <c r="BI4" s="283"/>
      <c r="BJ4" s="239" t="s">
        <v>67</v>
      </c>
      <c r="BK4" s="239"/>
      <c r="BL4" s="293"/>
      <c r="BM4" s="299" t="s">
        <v>90</v>
      </c>
      <c r="BN4" s="284"/>
      <c r="BO4" s="269"/>
      <c r="BP4" s="306"/>
      <c r="BQ4" s="271"/>
      <c r="BR4" s="257"/>
      <c r="BS4" s="308"/>
      <c r="BT4" s="308"/>
      <c r="BU4" s="308"/>
      <c r="BV4" s="289"/>
      <c r="BW4" s="289"/>
      <c r="BX4" s="290"/>
      <c r="BY4" s="297"/>
      <c r="BZ4" s="297"/>
      <c r="CA4" s="297"/>
      <c r="CB4" s="280"/>
      <c r="CC4" s="280"/>
      <c r="CD4" s="292"/>
      <c r="CE4" s="297"/>
      <c r="CF4" s="297"/>
      <c r="CG4" s="297"/>
      <c r="CH4" s="279"/>
      <c r="CI4" s="280"/>
      <c r="CJ4" s="280"/>
      <c r="CK4" s="298"/>
      <c r="CL4" s="295"/>
      <c r="CM4" s="266"/>
      <c r="CN4" s="266"/>
      <c r="CO4" s="267"/>
      <c r="CP4" s="260"/>
      <c r="CQ4" s="239" t="s">
        <v>61</v>
      </c>
      <c r="CR4" s="239"/>
      <c r="CS4" s="239"/>
      <c r="CT4" s="239"/>
      <c r="CU4" s="239"/>
      <c r="CV4" s="239" t="s">
        <v>62</v>
      </c>
      <c r="CW4" s="239"/>
      <c r="CX4" s="239"/>
      <c r="CY4" s="239"/>
      <c r="CZ4" s="239" t="s">
        <v>16</v>
      </c>
      <c r="DA4" s="239"/>
      <c r="DB4" s="239"/>
      <c r="DC4" s="239"/>
      <c r="DD4" s="239"/>
      <c r="DE4" s="266"/>
      <c r="DF4" s="266"/>
      <c r="DG4" s="267"/>
      <c r="DH4" s="263"/>
      <c r="DI4" s="265"/>
      <c r="DJ4" s="257"/>
      <c r="DK4" s="101"/>
      <c r="DL4" s="257"/>
      <c r="DM4" s="101"/>
    </row>
    <row r="5" spans="1:117" s="98" customFormat="1" ht="63.75" customHeight="1" thickBot="1" x14ac:dyDescent="0.25">
      <c r="A5" s="275"/>
      <c r="B5" s="83" t="s">
        <v>68</v>
      </c>
      <c r="C5" s="83" t="s">
        <v>1</v>
      </c>
      <c r="D5" s="83" t="s">
        <v>2</v>
      </c>
      <c r="E5" s="83" t="s">
        <v>63</v>
      </c>
      <c r="F5" s="83" t="s">
        <v>64</v>
      </c>
      <c r="G5" s="91" t="s">
        <v>98</v>
      </c>
      <c r="H5" s="83" t="s">
        <v>69</v>
      </c>
      <c r="I5" s="83" t="s">
        <v>70</v>
      </c>
      <c r="J5" s="103" t="s">
        <v>89</v>
      </c>
      <c r="K5" s="258"/>
      <c r="L5" s="104" t="s">
        <v>69</v>
      </c>
      <c r="M5" s="105" t="s">
        <v>70</v>
      </c>
      <c r="N5" s="103" t="s">
        <v>89</v>
      </c>
      <c r="O5" s="299"/>
      <c r="P5" s="269"/>
      <c r="Q5" s="258"/>
      <c r="R5" s="85" t="s">
        <v>69</v>
      </c>
      <c r="S5" s="83" t="s">
        <v>70</v>
      </c>
      <c r="T5" s="106" t="s">
        <v>89</v>
      </c>
      <c r="U5" s="299"/>
      <c r="V5" s="83" t="s">
        <v>69</v>
      </c>
      <c r="W5" s="83" t="s">
        <v>70</v>
      </c>
      <c r="X5" s="107" t="s">
        <v>89</v>
      </c>
      <c r="Y5" s="299"/>
      <c r="Z5" s="284"/>
      <c r="AA5" s="269"/>
      <c r="AB5" s="258"/>
      <c r="AC5" s="312"/>
      <c r="AD5" s="275"/>
      <c r="AE5" s="85" t="s">
        <v>69</v>
      </c>
      <c r="AF5" s="84" t="s">
        <v>70</v>
      </c>
      <c r="AG5" s="108" t="s">
        <v>89</v>
      </c>
      <c r="AH5" s="85" t="s">
        <v>69</v>
      </c>
      <c r="AI5" s="84" t="s">
        <v>70</v>
      </c>
      <c r="AJ5" s="108" t="s">
        <v>89</v>
      </c>
      <c r="AK5" s="85" t="s">
        <v>69</v>
      </c>
      <c r="AL5" s="84" t="s">
        <v>70</v>
      </c>
      <c r="AM5" s="109" t="s">
        <v>89</v>
      </c>
      <c r="AN5" s="258"/>
      <c r="AO5" s="311"/>
      <c r="AP5" s="85" t="s">
        <v>69</v>
      </c>
      <c r="AQ5" s="84" t="s">
        <v>70</v>
      </c>
      <c r="AR5" s="110" t="s">
        <v>89</v>
      </c>
      <c r="AS5" s="85" t="s">
        <v>69</v>
      </c>
      <c r="AT5" s="84" t="s">
        <v>70</v>
      </c>
      <c r="AU5" s="110" t="s">
        <v>89</v>
      </c>
      <c r="AV5" s="85" t="s">
        <v>69</v>
      </c>
      <c r="AW5" s="83" t="s">
        <v>70</v>
      </c>
      <c r="AX5" s="105"/>
      <c r="AY5" s="110" t="s">
        <v>89</v>
      </c>
      <c r="AZ5" s="299"/>
      <c r="BA5" s="284"/>
      <c r="BB5" s="269"/>
      <c r="BC5" s="257"/>
      <c r="BD5" s="85" t="s">
        <v>69</v>
      </c>
      <c r="BE5" s="84" t="s">
        <v>70</v>
      </c>
      <c r="BF5" s="108" t="s">
        <v>89</v>
      </c>
      <c r="BG5" s="85" t="s">
        <v>69</v>
      </c>
      <c r="BH5" s="84" t="s">
        <v>70</v>
      </c>
      <c r="BI5" s="108" t="s">
        <v>89</v>
      </c>
      <c r="BJ5" s="85" t="s">
        <v>69</v>
      </c>
      <c r="BK5" s="84" t="s">
        <v>70</v>
      </c>
      <c r="BL5" s="111" t="s">
        <v>89</v>
      </c>
      <c r="BM5" s="299"/>
      <c r="BN5" s="284"/>
      <c r="BO5" s="269"/>
      <c r="BP5" s="307"/>
      <c r="BQ5" s="272"/>
      <c r="BR5" s="257"/>
      <c r="BS5" s="112" t="s">
        <v>69</v>
      </c>
      <c r="BT5" s="112" t="s">
        <v>70</v>
      </c>
      <c r="BU5" s="113" t="s">
        <v>89</v>
      </c>
      <c r="BV5" s="83" t="s">
        <v>69</v>
      </c>
      <c r="BW5" s="84" t="s">
        <v>70</v>
      </c>
      <c r="BX5" s="114" t="s">
        <v>89</v>
      </c>
      <c r="BY5" s="112" t="s">
        <v>69</v>
      </c>
      <c r="BZ5" s="112" t="s">
        <v>70</v>
      </c>
      <c r="CA5" s="113" t="s">
        <v>89</v>
      </c>
      <c r="CB5" s="85" t="s">
        <v>69</v>
      </c>
      <c r="CC5" s="84" t="s">
        <v>70</v>
      </c>
      <c r="CD5" s="114" t="s">
        <v>89</v>
      </c>
      <c r="CE5" s="112" t="s">
        <v>69</v>
      </c>
      <c r="CF5" s="112" t="s">
        <v>70</v>
      </c>
      <c r="CG5" s="113" t="s">
        <v>89</v>
      </c>
      <c r="CH5" s="85" t="s">
        <v>69</v>
      </c>
      <c r="CI5" s="84" t="s">
        <v>70</v>
      </c>
      <c r="CJ5" s="115" t="s">
        <v>89</v>
      </c>
      <c r="CK5" s="298"/>
      <c r="CL5" s="296"/>
      <c r="CM5" s="266"/>
      <c r="CN5" s="266"/>
      <c r="CO5" s="267"/>
      <c r="CP5" s="261"/>
      <c r="CQ5" s="88" t="s">
        <v>69</v>
      </c>
      <c r="CR5" s="89" t="s">
        <v>70</v>
      </c>
      <c r="CS5" s="116" t="s">
        <v>89</v>
      </c>
      <c r="CT5" s="94" t="s">
        <v>90</v>
      </c>
      <c r="CU5" s="93" t="s">
        <v>103</v>
      </c>
      <c r="CV5" s="88" t="s">
        <v>69</v>
      </c>
      <c r="CW5" s="89" t="s">
        <v>70</v>
      </c>
      <c r="CX5" s="116" t="s">
        <v>89</v>
      </c>
      <c r="CY5" s="93" t="s">
        <v>103</v>
      </c>
      <c r="CZ5" s="112" t="s">
        <v>69</v>
      </c>
      <c r="DA5" s="112" t="s">
        <v>70</v>
      </c>
      <c r="DB5" s="117" t="s">
        <v>89</v>
      </c>
      <c r="DC5" s="94" t="s">
        <v>94</v>
      </c>
      <c r="DD5" s="93" t="s">
        <v>103</v>
      </c>
      <c r="DE5" s="266"/>
      <c r="DF5" s="266"/>
      <c r="DG5" s="267"/>
      <c r="DH5" s="264"/>
      <c r="DI5" s="265"/>
      <c r="DJ5" s="257"/>
      <c r="DK5" s="101"/>
      <c r="DL5" s="257"/>
      <c r="DM5" s="101"/>
    </row>
    <row r="6" spans="1:117" x14ac:dyDescent="0.2">
      <c r="A6" s="95" t="s">
        <v>18</v>
      </c>
      <c r="B6" s="118"/>
      <c r="C6" s="118"/>
      <c r="D6" s="118"/>
      <c r="E6" s="118"/>
      <c r="F6" s="118"/>
      <c r="G6" s="119"/>
      <c r="H6" s="118"/>
      <c r="I6" s="120"/>
      <c r="J6" s="121"/>
      <c r="K6" s="122"/>
      <c r="L6" s="123"/>
      <c r="M6" s="124"/>
      <c r="N6" s="121"/>
      <c r="O6" s="125"/>
      <c r="P6" s="126"/>
      <c r="Q6" s="221"/>
      <c r="R6" s="127"/>
      <c r="S6" s="124"/>
      <c r="T6" s="128"/>
      <c r="U6" s="125"/>
      <c r="V6" s="129"/>
      <c r="W6" s="120"/>
      <c r="X6" s="130"/>
      <c r="Y6" s="122"/>
      <c r="Z6" s="131"/>
      <c r="AA6" s="126"/>
      <c r="AB6" s="224"/>
      <c r="AC6" s="132"/>
      <c r="AD6" s="95" t="s">
        <v>18</v>
      </c>
      <c r="AE6" s="123"/>
      <c r="AF6" s="124"/>
      <c r="AG6" s="133"/>
      <c r="AH6" s="123"/>
      <c r="AI6" s="124"/>
      <c r="AJ6" s="133"/>
      <c r="AK6" s="123"/>
      <c r="AL6" s="124"/>
      <c r="AM6" s="134"/>
      <c r="AN6" s="122"/>
      <c r="AO6" s="135"/>
      <c r="AP6" s="127"/>
      <c r="AQ6" s="124"/>
      <c r="AR6" s="133"/>
      <c r="AS6" s="127"/>
      <c r="AT6" s="124"/>
      <c r="AU6" s="133"/>
      <c r="AV6" s="127"/>
      <c r="AW6" s="120"/>
      <c r="AX6" s="136"/>
      <c r="AY6" s="133"/>
      <c r="AZ6" s="122"/>
      <c r="BA6" s="137"/>
      <c r="BB6" s="126"/>
      <c r="BC6" s="95" t="s">
        <v>18</v>
      </c>
      <c r="BD6" s="138"/>
      <c r="BE6" s="124"/>
      <c r="BF6" s="133"/>
      <c r="BG6" s="138"/>
      <c r="BH6" s="124"/>
      <c r="BI6" s="133"/>
      <c r="BJ6" s="138"/>
      <c r="BK6" s="124"/>
      <c r="BL6" s="121"/>
      <c r="BM6" s="125"/>
      <c r="BN6" s="126"/>
      <c r="BO6" s="126"/>
      <c r="BP6" s="132"/>
      <c r="BQ6" s="127"/>
      <c r="BR6" s="95" t="s">
        <v>18</v>
      </c>
      <c r="BS6" s="127">
        <v>100</v>
      </c>
      <c r="BT6" s="139">
        <v>100</v>
      </c>
      <c r="BU6" s="140">
        <f>BT6/BS6*100</f>
        <v>100</v>
      </c>
      <c r="BV6" s="123">
        <f>'за 2022 год'!AX6</f>
        <v>43</v>
      </c>
      <c r="BW6" s="141">
        <f>'за 2022 год'!AY6</f>
        <v>41.5</v>
      </c>
      <c r="BX6" s="142">
        <f>BW6/BV6*100</f>
        <v>96.511627906976756</v>
      </c>
      <c r="BY6" s="127">
        <v>100</v>
      </c>
      <c r="BZ6" s="139">
        <v>100</v>
      </c>
      <c r="CA6" s="140">
        <f>BZ6/BY6*100</f>
        <v>100</v>
      </c>
      <c r="CB6" s="123">
        <f>'за 2022 год'!AZ6</f>
        <v>55</v>
      </c>
      <c r="CC6" s="141">
        <f>'за 2022 год'!BA6</f>
        <v>56</v>
      </c>
      <c r="CD6" s="142">
        <f>CC6/CB6*100</f>
        <v>101.81818181818181</v>
      </c>
      <c r="CE6" s="127">
        <v>100</v>
      </c>
      <c r="CF6" s="139">
        <v>100</v>
      </c>
      <c r="CG6" s="140">
        <f>CF6/CE6*100</f>
        <v>100</v>
      </c>
      <c r="CH6" s="143">
        <f>'за 2022 год'!BB6</f>
        <v>8</v>
      </c>
      <c r="CI6" s="144">
        <f>'за 2022 год'!BC6</f>
        <v>7.25</v>
      </c>
      <c r="CJ6" s="145">
        <f>CI6/CH6*100</f>
        <v>90.625</v>
      </c>
      <c r="CK6" s="146">
        <f>SUM(BU6,CA6,CG6)/3</f>
        <v>100</v>
      </c>
      <c r="CL6" s="147">
        <f>100*SUM(BW6,CC6,CI6)/SUM(BV6,CB6,CH6)</f>
        <v>98.820754716981128</v>
      </c>
      <c r="CM6" s="148">
        <f>SUM(BU6,CA6,CG6)/3</f>
        <v>100</v>
      </c>
      <c r="CN6" s="148">
        <f>SUM(BX6,CD6,CJ6)/3</f>
        <v>96.318269908386185</v>
      </c>
      <c r="CO6" s="149">
        <f>SUM(CN6,CM6)/2</f>
        <v>98.159134954193092</v>
      </c>
      <c r="CP6" s="95" t="s">
        <v>18</v>
      </c>
      <c r="CQ6" s="150"/>
      <c r="CR6" s="151"/>
      <c r="CS6" s="152"/>
      <c r="CT6" s="90"/>
      <c r="CU6" s="92"/>
      <c r="CV6" s="143"/>
      <c r="CW6" s="151"/>
      <c r="CX6" s="152"/>
      <c r="CY6" s="153"/>
      <c r="CZ6" s="96"/>
      <c r="DA6" s="154"/>
      <c r="DB6" s="155"/>
      <c r="DC6" s="90"/>
      <c r="DD6" s="92"/>
      <c r="DE6" s="156"/>
      <c r="DF6" s="156"/>
      <c r="DG6" s="157"/>
      <c r="DH6" s="95" t="s">
        <v>18</v>
      </c>
      <c r="DI6" s="199">
        <f>SUM(BW6,CC6,CI6)</f>
        <v>104.75</v>
      </c>
      <c r="DJ6" s="97"/>
      <c r="DK6" s="97"/>
      <c r="DL6" s="97"/>
      <c r="DM6" s="97"/>
    </row>
    <row r="7" spans="1:117" x14ac:dyDescent="0.2">
      <c r="A7" s="95" t="s">
        <v>19</v>
      </c>
      <c r="B7" s="97"/>
      <c r="C7" s="97"/>
      <c r="D7" s="97"/>
      <c r="E7" s="97"/>
      <c r="F7" s="97"/>
      <c r="G7" s="159"/>
      <c r="H7" s="97"/>
      <c r="I7" s="154"/>
      <c r="J7" s="152"/>
      <c r="K7" s="160"/>
      <c r="L7" s="161"/>
      <c r="M7" s="151"/>
      <c r="N7" s="152"/>
      <c r="O7" s="162"/>
      <c r="P7" s="153"/>
      <c r="Q7" s="222"/>
      <c r="R7" s="143"/>
      <c r="S7" s="151"/>
      <c r="T7" s="155"/>
      <c r="U7" s="162"/>
      <c r="V7" s="96"/>
      <c r="W7" s="154"/>
      <c r="X7" s="163"/>
      <c r="Y7" s="160"/>
      <c r="Z7" s="164"/>
      <c r="AA7" s="153"/>
      <c r="AB7" s="172"/>
      <c r="AC7" s="165"/>
      <c r="AD7" s="95" t="s">
        <v>19</v>
      </c>
      <c r="AE7" s="161"/>
      <c r="AF7" s="151"/>
      <c r="AG7" s="166"/>
      <c r="AH7" s="161"/>
      <c r="AI7" s="151"/>
      <c r="AJ7" s="166"/>
      <c r="AK7" s="161"/>
      <c r="AL7" s="151"/>
      <c r="AM7" s="152"/>
      <c r="AN7" s="160"/>
      <c r="AO7" s="167"/>
      <c r="AP7" s="143"/>
      <c r="AQ7" s="151"/>
      <c r="AR7" s="166"/>
      <c r="AS7" s="143"/>
      <c r="AT7" s="151"/>
      <c r="AU7" s="166"/>
      <c r="AV7" s="143"/>
      <c r="AW7" s="154"/>
      <c r="AX7" s="168"/>
      <c r="AY7" s="166"/>
      <c r="AZ7" s="160"/>
      <c r="BA7" s="169"/>
      <c r="BB7" s="153"/>
      <c r="BC7" s="95" t="s">
        <v>19</v>
      </c>
      <c r="BD7" s="170"/>
      <c r="BE7" s="151"/>
      <c r="BF7" s="166"/>
      <c r="BG7" s="170"/>
      <c r="BH7" s="151"/>
      <c r="BI7" s="166"/>
      <c r="BJ7" s="170"/>
      <c r="BK7" s="151"/>
      <c r="BL7" s="152"/>
      <c r="BM7" s="162"/>
      <c r="BN7" s="153"/>
      <c r="BO7" s="153"/>
      <c r="BP7" s="165"/>
      <c r="BQ7" s="143"/>
      <c r="BR7" s="95" t="s">
        <v>19</v>
      </c>
      <c r="BS7" s="143">
        <v>100</v>
      </c>
      <c r="BT7" s="171">
        <v>100</v>
      </c>
      <c r="BU7" s="140">
        <f t="shared" ref="BU7:BU20" si="0">BT7/BS7*100</f>
        <v>100</v>
      </c>
      <c r="BV7" s="123">
        <f>'за 2022 год'!AX7</f>
        <v>42</v>
      </c>
      <c r="BW7" s="141">
        <f>'за 2022 год'!AY7</f>
        <v>44.75</v>
      </c>
      <c r="BX7" s="142">
        <f t="shared" ref="BX7:BX20" si="1">BW7/BV7*100</f>
        <v>106.54761904761905</v>
      </c>
      <c r="BY7" s="143">
        <v>100</v>
      </c>
      <c r="BZ7" s="171">
        <v>100</v>
      </c>
      <c r="CA7" s="140">
        <f t="shared" ref="CA7:CA20" si="2">BZ7/BY7*100</f>
        <v>100</v>
      </c>
      <c r="CB7" s="123">
        <f>'за 2022 год'!AZ7</f>
        <v>50</v>
      </c>
      <c r="CC7" s="141">
        <f>'за 2022 год'!BA7</f>
        <v>49.25</v>
      </c>
      <c r="CD7" s="142">
        <f t="shared" ref="CD7:CD20" si="3">CC7/CB7*100</f>
        <v>98.5</v>
      </c>
      <c r="CE7" s="143">
        <v>100</v>
      </c>
      <c r="CF7" s="171">
        <v>100</v>
      </c>
      <c r="CG7" s="140">
        <f t="shared" ref="CG7:CG17" si="4">CF7/CE7*100</f>
        <v>100</v>
      </c>
      <c r="CH7" s="143">
        <f>'за 2022 год'!BB7</f>
        <v>6</v>
      </c>
      <c r="CI7" s="144">
        <f>'за 2022 год'!BC7</f>
        <v>4.25</v>
      </c>
      <c r="CJ7" s="145">
        <f t="shared" ref="CJ7:CJ31" si="5">CI7/CH7*100</f>
        <v>70.833333333333343</v>
      </c>
      <c r="CK7" s="146">
        <f t="shared" ref="CK7:CK17" si="6">SUM(BU7,CA7,CG7)/3</f>
        <v>100</v>
      </c>
      <c r="CL7" s="147">
        <f>100*SUM(BW7,CC7,CI7)/SUM(BV7,CB7,CH7)</f>
        <v>100.25510204081633</v>
      </c>
      <c r="CM7" s="148">
        <f t="shared" ref="CM7:CM10" si="7">SUM(BU7,CA7,CG7)/3</f>
        <v>100</v>
      </c>
      <c r="CN7" s="148">
        <f>SUM(BX7,CD7,CJ7)/3</f>
        <v>91.960317460317469</v>
      </c>
      <c r="CO7" s="149">
        <f t="shared" ref="CO7:CO11" si="8">SUM(CN7,CM7)/2</f>
        <v>95.980158730158735</v>
      </c>
      <c r="CP7" s="95" t="s">
        <v>19</v>
      </c>
      <c r="CQ7" s="150"/>
      <c r="CR7" s="151"/>
      <c r="CS7" s="152"/>
      <c r="CT7" s="172"/>
      <c r="CU7" s="153"/>
      <c r="CV7" s="143"/>
      <c r="CW7" s="151"/>
      <c r="CX7" s="152"/>
      <c r="CY7" s="153"/>
      <c r="CZ7" s="96"/>
      <c r="DA7" s="154"/>
      <c r="DB7" s="155"/>
      <c r="DC7" s="172"/>
      <c r="DD7" s="153"/>
      <c r="DE7" s="173"/>
      <c r="DF7" s="173"/>
      <c r="DG7" s="174"/>
      <c r="DH7" s="95" t="s">
        <v>19</v>
      </c>
      <c r="DI7" s="199">
        <f t="shared" ref="DI7:DI29" si="9">SUM(BW7,CC7,CI7)</f>
        <v>98.25</v>
      </c>
      <c r="DJ7" s="97"/>
      <c r="DK7" s="97"/>
      <c r="DL7" s="97"/>
      <c r="DM7" s="97"/>
    </row>
    <row r="8" spans="1:117" x14ac:dyDescent="0.2">
      <c r="A8" s="95" t="s">
        <v>20</v>
      </c>
      <c r="B8" s="97"/>
      <c r="C8" s="97"/>
      <c r="D8" s="97"/>
      <c r="E8" s="97"/>
      <c r="F8" s="97"/>
      <c r="G8" s="159"/>
      <c r="H8" s="97"/>
      <c r="I8" s="154"/>
      <c r="J8" s="152"/>
      <c r="K8" s="160"/>
      <c r="L8" s="161"/>
      <c r="M8" s="151"/>
      <c r="N8" s="152"/>
      <c r="O8" s="162"/>
      <c r="P8" s="153"/>
      <c r="Q8" s="222"/>
      <c r="R8" s="143"/>
      <c r="S8" s="151"/>
      <c r="T8" s="155"/>
      <c r="U8" s="162"/>
      <c r="V8" s="96"/>
      <c r="W8" s="154"/>
      <c r="X8" s="163"/>
      <c r="Y8" s="160"/>
      <c r="Z8" s="164"/>
      <c r="AA8" s="153"/>
      <c r="AB8" s="172"/>
      <c r="AC8" s="165"/>
      <c r="AD8" s="95" t="s">
        <v>20</v>
      </c>
      <c r="AE8" s="161"/>
      <c r="AF8" s="151"/>
      <c r="AG8" s="166"/>
      <c r="AH8" s="161"/>
      <c r="AI8" s="151"/>
      <c r="AJ8" s="166"/>
      <c r="AK8" s="161"/>
      <c r="AL8" s="151"/>
      <c r="AM8" s="152"/>
      <c r="AN8" s="160"/>
      <c r="AO8" s="167"/>
      <c r="AP8" s="143"/>
      <c r="AQ8" s="151"/>
      <c r="AR8" s="166"/>
      <c r="AS8" s="143"/>
      <c r="AT8" s="151"/>
      <c r="AU8" s="166"/>
      <c r="AV8" s="143"/>
      <c r="AW8" s="154"/>
      <c r="AX8" s="168"/>
      <c r="AY8" s="166"/>
      <c r="AZ8" s="160"/>
      <c r="BA8" s="169"/>
      <c r="BB8" s="153"/>
      <c r="BC8" s="95" t="s">
        <v>20</v>
      </c>
      <c r="BD8" s="170"/>
      <c r="BE8" s="151"/>
      <c r="BF8" s="166"/>
      <c r="BG8" s="170"/>
      <c r="BH8" s="151"/>
      <c r="BI8" s="166"/>
      <c r="BJ8" s="170"/>
      <c r="BK8" s="151"/>
      <c r="BL8" s="152"/>
      <c r="BM8" s="162"/>
      <c r="BN8" s="153"/>
      <c r="BO8" s="153"/>
      <c r="BP8" s="165"/>
      <c r="BQ8" s="143"/>
      <c r="BR8" s="95" t="s">
        <v>20</v>
      </c>
      <c r="BS8" s="127">
        <v>100</v>
      </c>
      <c r="BT8" s="171">
        <v>100</v>
      </c>
      <c r="BU8" s="140">
        <f t="shared" si="0"/>
        <v>100</v>
      </c>
      <c r="BV8" s="123">
        <f>'за 2022 год'!AX8</f>
        <v>29</v>
      </c>
      <c r="BW8" s="141">
        <f>'за 2022 год'!AY8</f>
        <v>26.5</v>
      </c>
      <c r="BX8" s="142">
        <f t="shared" si="1"/>
        <v>91.379310344827587</v>
      </c>
      <c r="BY8" s="127">
        <v>100</v>
      </c>
      <c r="BZ8" s="171">
        <v>100</v>
      </c>
      <c r="CA8" s="140">
        <f t="shared" si="2"/>
        <v>100</v>
      </c>
      <c r="CB8" s="123">
        <f>'за 2022 год'!AZ8</f>
        <v>25</v>
      </c>
      <c r="CC8" s="141">
        <f>'за 2022 год'!BA8</f>
        <v>25.75</v>
      </c>
      <c r="CD8" s="142">
        <f t="shared" si="3"/>
        <v>103</v>
      </c>
      <c r="CE8" s="127">
        <v>100</v>
      </c>
      <c r="CF8" s="171">
        <v>100</v>
      </c>
      <c r="CG8" s="140">
        <f t="shared" si="4"/>
        <v>100</v>
      </c>
      <c r="CH8" s="143">
        <f>'за 2022 год'!BB8</f>
        <v>2</v>
      </c>
      <c r="CI8" s="144">
        <f>'за 2022 год'!BC8</f>
        <v>3.5</v>
      </c>
      <c r="CJ8" s="145">
        <f t="shared" si="5"/>
        <v>175</v>
      </c>
      <c r="CK8" s="146">
        <f t="shared" si="6"/>
        <v>100</v>
      </c>
      <c r="CL8" s="147">
        <f t="shared" ref="CL8:CL17" si="10">100*SUM(BW8,CC8,CI8)/SUM(BV8,CB8,CH8)</f>
        <v>99.553571428571431</v>
      </c>
      <c r="CM8" s="148">
        <f t="shared" si="7"/>
        <v>100</v>
      </c>
      <c r="CN8" s="148">
        <f t="shared" ref="CN8:CN11" si="11">SUM(BX8,CD8,CJ8)/3</f>
        <v>123.12643678160919</v>
      </c>
      <c r="CO8" s="149">
        <f t="shared" si="8"/>
        <v>111.56321839080459</v>
      </c>
      <c r="CP8" s="95" t="s">
        <v>20</v>
      </c>
      <c r="CQ8" s="150"/>
      <c r="CR8" s="151"/>
      <c r="CS8" s="152"/>
      <c r="CT8" s="172"/>
      <c r="CU8" s="153"/>
      <c r="CV8" s="143"/>
      <c r="CW8" s="151"/>
      <c r="CX8" s="152"/>
      <c r="CY8" s="153"/>
      <c r="CZ8" s="96"/>
      <c r="DA8" s="154"/>
      <c r="DB8" s="155"/>
      <c r="DC8" s="172"/>
      <c r="DD8" s="153"/>
      <c r="DE8" s="173"/>
      <c r="DF8" s="173"/>
      <c r="DG8" s="174"/>
      <c r="DH8" s="95" t="s">
        <v>20</v>
      </c>
      <c r="DI8" s="199">
        <f t="shared" si="9"/>
        <v>55.75</v>
      </c>
      <c r="DJ8" s="97"/>
      <c r="DK8" s="97"/>
      <c r="DL8" s="97"/>
      <c r="DM8" s="97"/>
    </row>
    <row r="9" spans="1:117" x14ac:dyDescent="0.2">
      <c r="A9" s="95" t="s">
        <v>21</v>
      </c>
      <c r="B9" s="97"/>
      <c r="C9" s="97"/>
      <c r="D9" s="97"/>
      <c r="E9" s="97"/>
      <c r="F9" s="97"/>
      <c r="G9" s="159"/>
      <c r="H9" s="97"/>
      <c r="I9" s="154"/>
      <c r="J9" s="152"/>
      <c r="K9" s="160"/>
      <c r="L9" s="161"/>
      <c r="M9" s="151"/>
      <c r="N9" s="152"/>
      <c r="O9" s="162"/>
      <c r="P9" s="153"/>
      <c r="Q9" s="222"/>
      <c r="R9" s="143"/>
      <c r="S9" s="151"/>
      <c r="T9" s="155"/>
      <c r="U9" s="162"/>
      <c r="V9" s="96"/>
      <c r="W9" s="154"/>
      <c r="X9" s="163"/>
      <c r="Y9" s="160"/>
      <c r="Z9" s="164"/>
      <c r="AA9" s="153"/>
      <c r="AB9" s="172"/>
      <c r="AC9" s="165"/>
      <c r="AD9" s="95" t="s">
        <v>21</v>
      </c>
      <c r="AE9" s="161"/>
      <c r="AF9" s="151"/>
      <c r="AG9" s="166"/>
      <c r="AH9" s="161"/>
      <c r="AI9" s="151"/>
      <c r="AJ9" s="166"/>
      <c r="AK9" s="161"/>
      <c r="AL9" s="151"/>
      <c r="AM9" s="152"/>
      <c r="AN9" s="160"/>
      <c r="AO9" s="167"/>
      <c r="AP9" s="143"/>
      <c r="AQ9" s="151"/>
      <c r="AR9" s="166"/>
      <c r="AS9" s="143"/>
      <c r="AT9" s="151"/>
      <c r="AU9" s="166"/>
      <c r="AV9" s="143"/>
      <c r="AW9" s="154"/>
      <c r="AX9" s="168"/>
      <c r="AY9" s="166"/>
      <c r="AZ9" s="160"/>
      <c r="BA9" s="169"/>
      <c r="BB9" s="153"/>
      <c r="BC9" s="95" t="s">
        <v>21</v>
      </c>
      <c r="BD9" s="170"/>
      <c r="BE9" s="151"/>
      <c r="BF9" s="166"/>
      <c r="BG9" s="170"/>
      <c r="BH9" s="151"/>
      <c r="BI9" s="166"/>
      <c r="BJ9" s="170"/>
      <c r="BK9" s="151"/>
      <c r="BL9" s="152"/>
      <c r="BM9" s="162"/>
      <c r="BN9" s="153"/>
      <c r="BO9" s="153"/>
      <c r="BP9" s="165"/>
      <c r="BQ9" s="143"/>
      <c r="BR9" s="95" t="s">
        <v>21</v>
      </c>
      <c r="BS9" s="143">
        <v>100</v>
      </c>
      <c r="BT9" s="171">
        <v>100</v>
      </c>
      <c r="BU9" s="140">
        <f t="shared" si="0"/>
        <v>100</v>
      </c>
      <c r="BV9" s="123">
        <f>'за 2022 год'!AX9</f>
        <v>337</v>
      </c>
      <c r="BW9" s="141">
        <f>'за 2022 год'!AY9</f>
        <v>333</v>
      </c>
      <c r="BX9" s="142">
        <f t="shared" si="1"/>
        <v>98.813056379821958</v>
      </c>
      <c r="BY9" s="143">
        <v>100</v>
      </c>
      <c r="BZ9" s="171">
        <v>100</v>
      </c>
      <c r="CA9" s="140">
        <f t="shared" si="2"/>
        <v>100</v>
      </c>
      <c r="CB9" s="123">
        <f>'за 2022 год'!AZ9</f>
        <v>402</v>
      </c>
      <c r="CC9" s="141">
        <f>'за 2022 год'!BA9</f>
        <v>392.75</v>
      </c>
      <c r="CD9" s="142">
        <f t="shared" si="3"/>
        <v>97.699004975124382</v>
      </c>
      <c r="CE9" s="143">
        <v>100</v>
      </c>
      <c r="CF9" s="171">
        <v>100</v>
      </c>
      <c r="CG9" s="140">
        <f t="shared" si="4"/>
        <v>100</v>
      </c>
      <c r="CH9" s="143">
        <f>'за 2022 год'!BB9</f>
        <v>47</v>
      </c>
      <c r="CI9" s="144">
        <f>'за 2022 год'!BC9</f>
        <v>57.25</v>
      </c>
      <c r="CJ9" s="145">
        <f t="shared" si="5"/>
        <v>121.80851063829788</v>
      </c>
      <c r="CK9" s="146">
        <f t="shared" si="6"/>
        <v>100</v>
      </c>
      <c r="CL9" s="147">
        <f t="shared" si="10"/>
        <v>99.618320610687022</v>
      </c>
      <c r="CM9" s="148">
        <f t="shared" si="7"/>
        <v>100</v>
      </c>
      <c r="CN9" s="148">
        <f t="shared" si="11"/>
        <v>106.10685733108141</v>
      </c>
      <c r="CO9" s="149">
        <f t="shared" si="8"/>
        <v>103.05342866554071</v>
      </c>
      <c r="CP9" s="95" t="s">
        <v>21</v>
      </c>
      <c r="CQ9" s="150"/>
      <c r="CR9" s="151"/>
      <c r="CS9" s="152"/>
      <c r="CT9" s="172"/>
      <c r="CU9" s="153"/>
      <c r="CV9" s="143"/>
      <c r="CW9" s="151"/>
      <c r="CX9" s="152"/>
      <c r="CY9" s="153"/>
      <c r="CZ9" s="96"/>
      <c r="DA9" s="154"/>
      <c r="DB9" s="155"/>
      <c r="DC9" s="172"/>
      <c r="DD9" s="153"/>
      <c r="DE9" s="173"/>
      <c r="DF9" s="173"/>
      <c r="DG9" s="174"/>
      <c r="DH9" s="95" t="s">
        <v>21</v>
      </c>
      <c r="DI9" s="199">
        <f t="shared" si="9"/>
        <v>783</v>
      </c>
      <c r="DJ9" s="97"/>
      <c r="DK9" s="97"/>
      <c r="DL9" s="97"/>
      <c r="DM9" s="97"/>
    </row>
    <row r="10" spans="1:117" x14ac:dyDescent="0.2">
      <c r="A10" s="95" t="s">
        <v>22</v>
      </c>
      <c r="B10" s="97"/>
      <c r="C10" s="97"/>
      <c r="D10" s="97"/>
      <c r="E10" s="97"/>
      <c r="F10" s="97"/>
      <c r="G10" s="159"/>
      <c r="H10" s="97"/>
      <c r="I10" s="154"/>
      <c r="J10" s="152"/>
      <c r="K10" s="160"/>
      <c r="L10" s="161"/>
      <c r="M10" s="151"/>
      <c r="N10" s="152"/>
      <c r="O10" s="162"/>
      <c r="P10" s="153"/>
      <c r="Q10" s="222"/>
      <c r="R10" s="143"/>
      <c r="S10" s="151"/>
      <c r="T10" s="155"/>
      <c r="U10" s="162"/>
      <c r="V10" s="96"/>
      <c r="W10" s="154"/>
      <c r="X10" s="163"/>
      <c r="Y10" s="160"/>
      <c r="Z10" s="164"/>
      <c r="AA10" s="153"/>
      <c r="AB10" s="172"/>
      <c r="AC10" s="165"/>
      <c r="AD10" s="95" t="s">
        <v>22</v>
      </c>
      <c r="AE10" s="161"/>
      <c r="AF10" s="151"/>
      <c r="AG10" s="166"/>
      <c r="AH10" s="161"/>
      <c r="AI10" s="151"/>
      <c r="AJ10" s="166"/>
      <c r="AK10" s="161"/>
      <c r="AL10" s="151"/>
      <c r="AM10" s="152"/>
      <c r="AN10" s="160"/>
      <c r="AO10" s="167"/>
      <c r="AP10" s="143"/>
      <c r="AQ10" s="151"/>
      <c r="AR10" s="166"/>
      <c r="AS10" s="143"/>
      <c r="AT10" s="151"/>
      <c r="AU10" s="166"/>
      <c r="AV10" s="143"/>
      <c r="AW10" s="154"/>
      <c r="AX10" s="168"/>
      <c r="AY10" s="166"/>
      <c r="AZ10" s="160"/>
      <c r="BA10" s="169"/>
      <c r="BB10" s="153"/>
      <c r="BC10" s="95" t="s">
        <v>22</v>
      </c>
      <c r="BD10" s="170"/>
      <c r="BE10" s="151"/>
      <c r="BF10" s="166"/>
      <c r="BG10" s="170"/>
      <c r="BH10" s="151"/>
      <c r="BI10" s="166"/>
      <c r="BJ10" s="170"/>
      <c r="BK10" s="151"/>
      <c r="BL10" s="152"/>
      <c r="BM10" s="162"/>
      <c r="BN10" s="153"/>
      <c r="BO10" s="153"/>
      <c r="BP10" s="165"/>
      <c r="BQ10" s="143"/>
      <c r="BR10" s="95" t="s">
        <v>22</v>
      </c>
      <c r="BS10" s="127">
        <v>100</v>
      </c>
      <c r="BT10" s="171">
        <v>100</v>
      </c>
      <c r="BU10" s="140">
        <f t="shared" si="0"/>
        <v>100</v>
      </c>
      <c r="BV10" s="123">
        <f>'за 2022 год'!AX10</f>
        <v>30</v>
      </c>
      <c r="BW10" s="141">
        <f>'за 2022 год'!AY10</f>
        <v>27</v>
      </c>
      <c r="BX10" s="142">
        <f t="shared" si="1"/>
        <v>90</v>
      </c>
      <c r="BY10" s="127">
        <v>100</v>
      </c>
      <c r="BZ10" s="171">
        <v>100</v>
      </c>
      <c r="CA10" s="140">
        <f t="shared" si="2"/>
        <v>100</v>
      </c>
      <c r="CB10" s="123">
        <f>'за 2022 год'!AZ10</f>
        <v>41</v>
      </c>
      <c r="CC10" s="141">
        <f>'за 2022 год'!BA10</f>
        <v>41</v>
      </c>
      <c r="CD10" s="142">
        <f t="shared" si="3"/>
        <v>100</v>
      </c>
      <c r="CE10" s="127">
        <v>100</v>
      </c>
      <c r="CF10" s="171">
        <v>100</v>
      </c>
      <c r="CG10" s="140">
        <f t="shared" si="4"/>
        <v>100</v>
      </c>
      <c r="CH10" s="143">
        <f>'за 2022 год'!BB10</f>
        <v>6</v>
      </c>
      <c r="CI10" s="144">
        <f>'за 2022 год'!BC10</f>
        <v>4</v>
      </c>
      <c r="CJ10" s="145">
        <f t="shared" si="5"/>
        <v>66.666666666666657</v>
      </c>
      <c r="CK10" s="146">
        <f t="shared" si="6"/>
        <v>100</v>
      </c>
      <c r="CL10" s="147">
        <f t="shared" si="10"/>
        <v>93.506493506493513</v>
      </c>
      <c r="CM10" s="148">
        <f t="shared" si="7"/>
        <v>100</v>
      </c>
      <c r="CN10" s="148">
        <f t="shared" si="11"/>
        <v>85.555555555555543</v>
      </c>
      <c r="CO10" s="149">
        <f t="shared" si="8"/>
        <v>92.777777777777771</v>
      </c>
      <c r="CP10" s="95" t="s">
        <v>22</v>
      </c>
      <c r="CQ10" s="150"/>
      <c r="CR10" s="151"/>
      <c r="CS10" s="152"/>
      <c r="CT10" s="172"/>
      <c r="CU10" s="153"/>
      <c r="CV10" s="143"/>
      <c r="CW10" s="151"/>
      <c r="CX10" s="152"/>
      <c r="CY10" s="153"/>
      <c r="CZ10" s="96"/>
      <c r="DA10" s="154"/>
      <c r="DB10" s="155"/>
      <c r="DC10" s="172"/>
      <c r="DD10" s="153"/>
      <c r="DE10" s="173"/>
      <c r="DF10" s="173"/>
      <c r="DG10" s="174"/>
      <c r="DH10" s="95" t="s">
        <v>22</v>
      </c>
      <c r="DI10" s="199">
        <f t="shared" si="9"/>
        <v>72</v>
      </c>
      <c r="DJ10" s="97"/>
      <c r="DK10" s="97"/>
      <c r="DL10" s="97"/>
      <c r="DM10" s="97"/>
    </row>
    <row r="11" spans="1:117" x14ac:dyDescent="0.2">
      <c r="A11" s="96" t="s">
        <v>23</v>
      </c>
      <c r="B11" s="97"/>
      <c r="C11" s="97"/>
      <c r="D11" s="97"/>
      <c r="E11" s="97"/>
      <c r="F11" s="97"/>
      <c r="G11" s="159"/>
      <c r="H11" s="97"/>
      <c r="I11" s="154"/>
      <c r="J11" s="152"/>
      <c r="K11" s="160"/>
      <c r="L11" s="161"/>
      <c r="M11" s="151"/>
      <c r="N11" s="152"/>
      <c r="O11" s="162"/>
      <c r="P11" s="153"/>
      <c r="Q11" s="222"/>
      <c r="R11" s="143"/>
      <c r="S11" s="151"/>
      <c r="T11" s="155"/>
      <c r="U11" s="160"/>
      <c r="V11" s="143"/>
      <c r="W11" s="154"/>
      <c r="X11" s="163"/>
      <c r="Y11" s="160"/>
      <c r="Z11" s="164"/>
      <c r="AA11" s="153"/>
      <c r="AB11" s="172"/>
      <c r="AC11" s="165"/>
      <c r="AD11" s="96" t="s">
        <v>23</v>
      </c>
      <c r="AE11" s="161"/>
      <c r="AF11" s="151"/>
      <c r="AG11" s="166"/>
      <c r="AH11" s="161"/>
      <c r="AI11" s="151"/>
      <c r="AJ11" s="166"/>
      <c r="AK11" s="161"/>
      <c r="AL11" s="151"/>
      <c r="AM11" s="152"/>
      <c r="AN11" s="160"/>
      <c r="AO11" s="167"/>
      <c r="AP11" s="143"/>
      <c r="AQ11" s="151"/>
      <c r="AR11" s="166"/>
      <c r="AS11" s="143"/>
      <c r="AT11" s="151"/>
      <c r="AU11" s="166"/>
      <c r="AV11" s="143"/>
      <c r="AW11" s="154"/>
      <c r="AX11" s="168"/>
      <c r="AY11" s="166"/>
      <c r="AZ11" s="160"/>
      <c r="BA11" s="169"/>
      <c r="BB11" s="153"/>
      <c r="BC11" s="96" t="s">
        <v>23</v>
      </c>
      <c r="BD11" s="170"/>
      <c r="BE11" s="151"/>
      <c r="BF11" s="166"/>
      <c r="BG11" s="170"/>
      <c r="BH11" s="151"/>
      <c r="BI11" s="166"/>
      <c r="BJ11" s="170"/>
      <c r="BK11" s="151"/>
      <c r="BL11" s="152"/>
      <c r="BM11" s="162"/>
      <c r="BN11" s="153"/>
      <c r="BO11" s="153"/>
      <c r="BP11" s="165"/>
      <c r="BQ11" s="143"/>
      <c r="BR11" s="96" t="s">
        <v>23</v>
      </c>
      <c r="BS11" s="143">
        <v>100</v>
      </c>
      <c r="BT11" s="171">
        <v>100</v>
      </c>
      <c r="BU11" s="140">
        <f t="shared" si="0"/>
        <v>100</v>
      </c>
      <c r="BV11" s="123">
        <f>'за 2022 год'!AX11</f>
        <v>43</v>
      </c>
      <c r="BW11" s="141">
        <f>'за 2022 год'!AY11</f>
        <v>40.5</v>
      </c>
      <c r="BX11" s="142">
        <f t="shared" si="1"/>
        <v>94.186046511627907</v>
      </c>
      <c r="BY11" s="143">
        <v>100</v>
      </c>
      <c r="BZ11" s="171">
        <v>100</v>
      </c>
      <c r="CA11" s="140">
        <f t="shared" si="2"/>
        <v>100</v>
      </c>
      <c r="CB11" s="123">
        <f>'за 2022 год'!AZ11</f>
        <v>53</v>
      </c>
      <c r="CC11" s="141">
        <f>'за 2022 год'!BA11</f>
        <v>54.75</v>
      </c>
      <c r="CD11" s="142">
        <f t="shared" si="3"/>
        <v>103.30188679245282</v>
      </c>
      <c r="CE11" s="143">
        <v>100</v>
      </c>
      <c r="CF11" s="171">
        <v>100</v>
      </c>
      <c r="CG11" s="140">
        <f t="shared" si="4"/>
        <v>100</v>
      </c>
      <c r="CH11" s="143">
        <f>'за 2022 год'!BB11</f>
        <v>18</v>
      </c>
      <c r="CI11" s="144">
        <f>'за 2022 год'!BC11</f>
        <v>16.25</v>
      </c>
      <c r="CJ11" s="145">
        <f>CI11/CH11*100</f>
        <v>90.277777777777786</v>
      </c>
      <c r="CK11" s="146">
        <f t="shared" si="6"/>
        <v>100</v>
      </c>
      <c r="CL11" s="147">
        <f t="shared" si="10"/>
        <v>97.807017543859644</v>
      </c>
      <c r="CM11" s="148">
        <f>SUM(BU11,CA11,CG11)/3</f>
        <v>100</v>
      </c>
      <c r="CN11" s="148">
        <f t="shared" si="11"/>
        <v>95.921903693952842</v>
      </c>
      <c r="CO11" s="149">
        <f t="shared" si="8"/>
        <v>97.960951846976428</v>
      </c>
      <c r="CP11" s="96" t="s">
        <v>23</v>
      </c>
      <c r="CQ11" s="150"/>
      <c r="CR11" s="151"/>
      <c r="CS11" s="152"/>
      <c r="CT11" s="172"/>
      <c r="CU11" s="153"/>
      <c r="CV11" s="143"/>
      <c r="CW11" s="151"/>
      <c r="CX11" s="152"/>
      <c r="CY11" s="153"/>
      <c r="CZ11" s="96"/>
      <c r="DA11" s="154"/>
      <c r="DB11" s="155"/>
      <c r="DC11" s="172"/>
      <c r="DD11" s="153"/>
      <c r="DE11" s="173"/>
      <c r="DF11" s="173"/>
      <c r="DG11" s="174"/>
      <c r="DH11" s="196" t="s">
        <v>23</v>
      </c>
      <c r="DI11" s="199">
        <f t="shared" si="9"/>
        <v>111.5</v>
      </c>
      <c r="DJ11" s="97"/>
      <c r="DK11" s="97"/>
      <c r="DL11" s="97"/>
      <c r="DM11" s="97"/>
    </row>
    <row r="12" spans="1:117" x14ac:dyDescent="0.2">
      <c r="A12" s="96" t="s">
        <v>24</v>
      </c>
      <c r="B12" s="96">
        <v>168</v>
      </c>
      <c r="C12" s="97">
        <f t="shared" ref="C12:C29" si="12">SUM(H12,L12)</f>
        <v>31</v>
      </c>
      <c r="D12" s="97">
        <f t="shared" ref="D12:D29" si="13">SUM(R12,V12)</f>
        <v>3100</v>
      </c>
      <c r="E12" s="97">
        <v>100</v>
      </c>
      <c r="F12" s="97">
        <v>100</v>
      </c>
      <c r="G12" s="175">
        <f>SUM(E12,F12)/2</f>
        <v>100</v>
      </c>
      <c r="H12" s="143">
        <f>'за 2022 год'!G12</f>
        <v>9</v>
      </c>
      <c r="I12" s="176">
        <f>'за 2022 год'!H12</f>
        <v>7</v>
      </c>
      <c r="J12" s="177">
        <f>I12/H12*100</f>
        <v>77.777777777777786</v>
      </c>
      <c r="K12" s="178" t="s">
        <v>92</v>
      </c>
      <c r="L12" s="143">
        <f>'за 2022 год'!M12</f>
        <v>22</v>
      </c>
      <c r="M12" s="179">
        <f>'за 2022 год'!N12</f>
        <v>23.5</v>
      </c>
      <c r="N12" s="177">
        <f>M12/L12*100</f>
        <v>106.81818181818181</v>
      </c>
      <c r="O12" s="180" t="s">
        <v>91</v>
      </c>
      <c r="P12" s="181">
        <f>100*SUM(I12,M12)/SUM(H12,L12)</f>
        <v>98.387096774193552</v>
      </c>
      <c r="Q12" s="223" t="s">
        <v>91</v>
      </c>
      <c r="R12" s="161">
        <f>'за 2022 год'!O12</f>
        <v>900</v>
      </c>
      <c r="S12" s="171">
        <f>'за 2022 год'!P12</f>
        <v>542</v>
      </c>
      <c r="T12" s="182">
        <f>S12/R12*100</f>
        <v>60.222222222222221</v>
      </c>
      <c r="U12" s="178" t="s">
        <v>92</v>
      </c>
      <c r="V12" s="143">
        <f>'за 2022 год'!Q12</f>
        <v>2200</v>
      </c>
      <c r="W12" s="154">
        <f>'за 2022 год'!R12</f>
        <v>2615</v>
      </c>
      <c r="X12" s="183">
        <f>W12/V12*100</f>
        <v>118.86363636363637</v>
      </c>
      <c r="Y12" s="178" t="s">
        <v>91</v>
      </c>
      <c r="Z12" s="184">
        <f>100*SUM(S12,W12)/SUM(R12,V12)</f>
        <v>101.83870967741936</v>
      </c>
      <c r="AA12" s="181">
        <v>100</v>
      </c>
      <c r="AB12" s="225" t="s">
        <v>91</v>
      </c>
      <c r="AC12" s="185">
        <f>SUM(P12,AA12)/2</f>
        <v>99.193548387096769</v>
      </c>
      <c r="AD12" s="96" t="s">
        <v>24</v>
      </c>
      <c r="AE12" s="150">
        <f>'за 2022 год'!W12</f>
        <v>0</v>
      </c>
      <c r="AF12" s="186">
        <f>'за 2022 год'!X12</f>
        <v>0</v>
      </c>
      <c r="AG12" s="187"/>
      <c r="AH12" s="150">
        <f>'за 2022 год'!AC12</f>
        <v>1</v>
      </c>
      <c r="AI12" s="144">
        <f>'за 2022 год'!AD12</f>
        <v>1</v>
      </c>
      <c r="AJ12" s="187"/>
      <c r="AK12" s="188">
        <f>'за 2022 год'!AI12</f>
        <v>30</v>
      </c>
      <c r="AL12" s="144">
        <f>'за 2022 год'!AJ12</f>
        <v>29.5</v>
      </c>
      <c r="AM12" s="189"/>
      <c r="AN12" s="178" t="s">
        <v>91</v>
      </c>
      <c r="AO12" s="190">
        <f>100*SUM(AF12,AI12,AL12)/SUM(AE12,AH12,AK12)</f>
        <v>98.387096774193552</v>
      </c>
      <c r="AP12" s="150">
        <f>'за 2022 год'!AK12</f>
        <v>0</v>
      </c>
      <c r="AQ12" s="144">
        <f>'за 2022 год'!AL12</f>
        <v>0</v>
      </c>
      <c r="AR12" s="191"/>
      <c r="AS12" s="143">
        <f>'за 2022 год'!AM12</f>
        <v>100</v>
      </c>
      <c r="AT12" s="144">
        <f>'за 2022 год'!AN12</f>
        <v>175</v>
      </c>
      <c r="AU12" s="191"/>
      <c r="AV12" s="143">
        <f>'за 2022 год'!AO12</f>
        <v>3000</v>
      </c>
      <c r="AW12" s="171">
        <f>'за 2022 год'!AP12</f>
        <v>2982</v>
      </c>
      <c r="AX12" s="168"/>
      <c r="AY12" s="191"/>
      <c r="AZ12" s="178" t="s">
        <v>91</v>
      </c>
      <c r="BA12" s="145">
        <f>100*SUM(AQ12,AT12,AW12)/SUM(AP12,AS12,AV12)</f>
        <v>101.83870967741936</v>
      </c>
      <c r="BB12" s="181">
        <v>100</v>
      </c>
      <c r="BC12" s="96" t="s">
        <v>24</v>
      </c>
      <c r="BD12" s="192">
        <f>'за 2022 год'!AQ12</f>
        <v>0</v>
      </c>
      <c r="BE12" s="144">
        <f>'за 2022 год'!AR12</f>
        <v>0</v>
      </c>
      <c r="BF12" s="193"/>
      <c r="BG12" s="192">
        <f>'за 2022 год'!AS12</f>
        <v>1000</v>
      </c>
      <c r="BH12" s="144">
        <f>'за 2022 год'!AT12</f>
        <v>1750</v>
      </c>
      <c r="BI12" s="193"/>
      <c r="BJ12" s="192">
        <f>'за 2022 год'!AU12</f>
        <v>30000</v>
      </c>
      <c r="BK12" s="144">
        <f>'за 2022 год'!AV12</f>
        <v>29820</v>
      </c>
      <c r="BL12" s="189"/>
      <c r="BM12" s="180" t="s">
        <v>91</v>
      </c>
      <c r="BN12" s="194">
        <f>100*SUM(BE12,BH12,BK12)/SUM(BD12,BG12,BJ12)</f>
        <v>101.83870967741936</v>
      </c>
      <c r="BO12" s="181">
        <v>100</v>
      </c>
      <c r="BP12" s="185">
        <f>SUM(AO12,BB12,BO12)/3</f>
        <v>99.462365591397841</v>
      </c>
      <c r="BQ12" s="195">
        <f>SUM(AC12,BP12)/2</f>
        <v>99.327956989247298</v>
      </c>
      <c r="BR12" s="96" t="s">
        <v>24</v>
      </c>
      <c r="BS12" s="127">
        <v>100</v>
      </c>
      <c r="BT12" s="171">
        <v>100</v>
      </c>
      <c r="BU12" s="140">
        <f t="shared" si="0"/>
        <v>100</v>
      </c>
      <c r="BV12" s="123">
        <f>'за 2022 год'!AX12</f>
        <v>27</v>
      </c>
      <c r="BW12" s="141">
        <f>'за 2022 год'!AY12</f>
        <v>26.25</v>
      </c>
      <c r="BX12" s="142">
        <f t="shared" si="1"/>
        <v>97.222222222222214</v>
      </c>
      <c r="BY12" s="127">
        <v>100</v>
      </c>
      <c r="BZ12" s="171">
        <v>100</v>
      </c>
      <c r="CA12" s="140">
        <f t="shared" si="2"/>
        <v>100</v>
      </c>
      <c r="CB12" s="123">
        <f>'за 2022 год'!AZ12</f>
        <v>24</v>
      </c>
      <c r="CC12" s="141">
        <f>'за 2022 год'!BA12</f>
        <v>26.25</v>
      </c>
      <c r="CD12" s="142">
        <f t="shared" si="3"/>
        <v>109.375</v>
      </c>
      <c r="CE12" s="127">
        <v>100</v>
      </c>
      <c r="CF12" s="171">
        <v>100</v>
      </c>
      <c r="CG12" s="140">
        <f t="shared" si="4"/>
        <v>100</v>
      </c>
      <c r="CH12" s="143">
        <f>'за 2022 год'!BB12</f>
        <v>7</v>
      </c>
      <c r="CI12" s="144">
        <f>'за 2022 год'!BC12</f>
        <v>6.5</v>
      </c>
      <c r="CJ12" s="145">
        <f>CI12/CH12*100</f>
        <v>92.857142857142861</v>
      </c>
      <c r="CK12" s="146">
        <f t="shared" si="6"/>
        <v>100</v>
      </c>
      <c r="CL12" s="147">
        <f t="shared" si="10"/>
        <v>101.72413793103448</v>
      </c>
      <c r="CM12" s="148">
        <f t="shared" ref="CM12:CM17" si="14">SUM(G12,BU12,CA12,CG12)/4</f>
        <v>100</v>
      </c>
      <c r="CN12" s="148">
        <f t="shared" ref="CN12:CN17" si="15">SUM(AC12,BP12,BX12,CD12,CJ12)/5</f>
        <v>99.622055811571926</v>
      </c>
      <c r="CO12" s="149">
        <f t="shared" ref="CO12:CO29" si="16">SUM(CN12,CM12)/2</f>
        <v>99.811027905785963</v>
      </c>
      <c r="CP12" s="96" t="s">
        <v>24</v>
      </c>
      <c r="CQ12" s="150"/>
      <c r="CR12" s="151"/>
      <c r="CS12" s="152"/>
      <c r="CT12" s="172"/>
      <c r="CU12" s="153"/>
      <c r="CV12" s="143"/>
      <c r="CW12" s="151"/>
      <c r="CX12" s="152"/>
      <c r="CY12" s="153"/>
      <c r="CZ12" s="96"/>
      <c r="DA12" s="154"/>
      <c r="DB12" s="155"/>
      <c r="DC12" s="172"/>
      <c r="DD12" s="153"/>
      <c r="DE12" s="173"/>
      <c r="DF12" s="173"/>
      <c r="DG12" s="174"/>
      <c r="DH12" s="196" t="s">
        <v>24</v>
      </c>
      <c r="DI12" s="199">
        <f t="shared" si="9"/>
        <v>59</v>
      </c>
      <c r="DJ12" s="199">
        <f>SUM(I12,M12)</f>
        <v>30.5</v>
      </c>
      <c r="DK12" s="199">
        <f>SUM(AF12,AI12,AL12)</f>
        <v>30.5</v>
      </c>
      <c r="DL12" s="199">
        <f t="shared" ref="DL12:DL29" si="17">SUM(S12,,W12)</f>
        <v>3157</v>
      </c>
      <c r="DM12" s="199">
        <f t="shared" ref="DM12:DM29" si="18">SUM(AQ12,AT12,AW12)</f>
        <v>3157</v>
      </c>
    </row>
    <row r="13" spans="1:117" x14ac:dyDescent="0.2">
      <c r="A13" s="96" t="s">
        <v>25</v>
      </c>
      <c r="B13" s="96">
        <v>168</v>
      </c>
      <c r="C13" s="97">
        <f t="shared" si="12"/>
        <v>54</v>
      </c>
      <c r="D13" s="97">
        <f t="shared" si="13"/>
        <v>5400</v>
      </c>
      <c r="E13" s="97">
        <v>100</v>
      </c>
      <c r="F13" s="97">
        <v>100</v>
      </c>
      <c r="G13" s="175">
        <f t="shared" ref="G13:G31" si="19">SUM(E13,F13)/2</f>
        <v>100</v>
      </c>
      <c r="H13" s="143">
        <f>'за 2022 год'!G13</f>
        <v>8</v>
      </c>
      <c r="I13" s="176">
        <f>'за 2022 год'!H13</f>
        <v>9</v>
      </c>
      <c r="J13" s="177">
        <f t="shared" ref="J13:J29" si="20">I13/H13*100</f>
        <v>112.5</v>
      </c>
      <c r="K13" s="178" t="s">
        <v>91</v>
      </c>
      <c r="L13" s="143">
        <f>'за 2022 год'!M13</f>
        <v>46</v>
      </c>
      <c r="M13" s="179">
        <f>'за 2022 год'!N13</f>
        <v>44</v>
      </c>
      <c r="N13" s="177">
        <f t="shared" ref="N13:N29" si="21">M13/L13*100</f>
        <v>95.652173913043484</v>
      </c>
      <c r="O13" s="180" t="s">
        <v>91</v>
      </c>
      <c r="P13" s="181">
        <f t="shared" ref="P13:P29" si="22">100*SUM(I13,M13)/SUM(H13,L13)</f>
        <v>98.148148148148152</v>
      </c>
      <c r="Q13" s="223" t="s">
        <v>91</v>
      </c>
      <c r="R13" s="161">
        <f>'за 2022 год'!O13</f>
        <v>800</v>
      </c>
      <c r="S13" s="171">
        <f>'за 2022 год'!P13</f>
        <v>944</v>
      </c>
      <c r="T13" s="182">
        <f t="shared" ref="T13:T29" si="23">S13/R13*100</f>
        <v>118</v>
      </c>
      <c r="U13" s="178" t="s">
        <v>91</v>
      </c>
      <c r="V13" s="143">
        <f>'за 2022 год'!Q13</f>
        <v>4600</v>
      </c>
      <c r="W13" s="154">
        <f>'за 2022 год'!R13</f>
        <v>5193</v>
      </c>
      <c r="X13" s="183">
        <f t="shared" ref="X13:X29" si="24">W13/V13*100</f>
        <v>112.89130434782608</v>
      </c>
      <c r="Y13" s="178" t="s">
        <v>91</v>
      </c>
      <c r="Z13" s="184">
        <f t="shared" ref="Z13:Z29" si="25">100*SUM(S13,W13)/SUM(R13,V13)</f>
        <v>113.64814814814815</v>
      </c>
      <c r="AA13" s="181">
        <v>100</v>
      </c>
      <c r="AB13" s="225" t="s">
        <v>91</v>
      </c>
      <c r="AC13" s="185">
        <f t="shared" ref="AC13:AC31" si="26">SUM(P13,AA13)/2</f>
        <v>99.074074074074076</v>
      </c>
      <c r="AD13" s="96" t="s">
        <v>25</v>
      </c>
      <c r="AE13" s="150">
        <f>'за 2022 год'!W13</f>
        <v>0</v>
      </c>
      <c r="AF13" s="186">
        <f>'за 2022 год'!X13</f>
        <v>0</v>
      </c>
      <c r="AG13" s="187"/>
      <c r="AH13" s="150">
        <f>'за 2022 год'!AC13</f>
        <v>0</v>
      </c>
      <c r="AI13" s="144">
        <f>'за 2022 год'!AD13</f>
        <v>0</v>
      </c>
      <c r="AJ13" s="187"/>
      <c r="AK13" s="188">
        <f>'за 2022 год'!AI13</f>
        <v>54</v>
      </c>
      <c r="AL13" s="144">
        <f>'за 2022 год'!AJ13</f>
        <v>53</v>
      </c>
      <c r="AM13" s="189"/>
      <c r="AN13" s="178" t="s">
        <v>91</v>
      </c>
      <c r="AO13" s="190">
        <f t="shared" ref="AO13:AO28" si="27">100*SUM(AF13,AI13,AL13)/SUM(AE13,AH13,AK13)</f>
        <v>98.148148148148152</v>
      </c>
      <c r="AP13" s="150">
        <f>'за 2022 год'!AK13</f>
        <v>0</v>
      </c>
      <c r="AQ13" s="144">
        <f>'за 2022 год'!AL13</f>
        <v>0</v>
      </c>
      <c r="AR13" s="191"/>
      <c r="AS13" s="143">
        <f>'за 2022 год'!AM13</f>
        <v>0</v>
      </c>
      <c r="AT13" s="144">
        <f>'за 2022 год'!AN13</f>
        <v>0</v>
      </c>
      <c r="AU13" s="191"/>
      <c r="AV13" s="143">
        <f>'за 2022 год'!AO13</f>
        <v>5400</v>
      </c>
      <c r="AW13" s="171">
        <f>'за 2022 год'!AP13</f>
        <v>6137</v>
      </c>
      <c r="AX13" s="168"/>
      <c r="AY13" s="191"/>
      <c r="AZ13" s="178" t="s">
        <v>91</v>
      </c>
      <c r="BA13" s="145">
        <f t="shared" ref="BA13:BA29" si="28">100*SUM(AQ13,AT13,AW13)/SUM(AP13,AS13,AV13)</f>
        <v>113.64814814814815</v>
      </c>
      <c r="BB13" s="181">
        <v>100</v>
      </c>
      <c r="BC13" s="96" t="s">
        <v>25</v>
      </c>
      <c r="BD13" s="192">
        <f>'за 2022 год'!AQ13</f>
        <v>0</v>
      </c>
      <c r="BE13" s="144">
        <f>'за 2022 год'!AR13</f>
        <v>0</v>
      </c>
      <c r="BF13" s="193"/>
      <c r="BG13" s="192">
        <f>'за 2022 год'!AS13</f>
        <v>0</v>
      </c>
      <c r="BH13" s="144">
        <f>'за 2022 год'!AT13</f>
        <v>0</v>
      </c>
      <c r="BI13" s="193"/>
      <c r="BJ13" s="192">
        <f>'за 2022 год'!AU13</f>
        <v>54000</v>
      </c>
      <c r="BK13" s="144">
        <f>'за 2022 год'!AV13</f>
        <v>61370</v>
      </c>
      <c r="BL13" s="189"/>
      <c r="BM13" s="180" t="s">
        <v>91</v>
      </c>
      <c r="BN13" s="194">
        <f t="shared" ref="BN13:BN29" si="29">100*SUM(BE13,BH13,BK13)/SUM(BD13,BG13,BJ13)</f>
        <v>113.64814814814815</v>
      </c>
      <c r="BO13" s="181">
        <v>100</v>
      </c>
      <c r="BP13" s="185">
        <f t="shared" ref="BP13:BP31" si="30">SUM(AO13,BB13,BO13)/3</f>
        <v>99.382716049382722</v>
      </c>
      <c r="BQ13" s="195">
        <f t="shared" ref="BQ13:BQ31" si="31">SUM(AC13,BP13)/2</f>
        <v>99.228395061728406</v>
      </c>
      <c r="BR13" s="96" t="s">
        <v>25</v>
      </c>
      <c r="BS13" s="143">
        <v>100</v>
      </c>
      <c r="BT13" s="171">
        <v>100</v>
      </c>
      <c r="BU13" s="140">
        <f t="shared" si="0"/>
        <v>100</v>
      </c>
      <c r="BV13" s="123">
        <f>'за 2022 год'!AX13</f>
        <v>43</v>
      </c>
      <c r="BW13" s="141">
        <f>'за 2022 год'!AY13</f>
        <v>40.5</v>
      </c>
      <c r="BX13" s="142">
        <f t="shared" si="1"/>
        <v>94.186046511627907</v>
      </c>
      <c r="BY13" s="143">
        <v>100</v>
      </c>
      <c r="BZ13" s="171">
        <v>100</v>
      </c>
      <c r="CA13" s="140">
        <f t="shared" si="2"/>
        <v>100</v>
      </c>
      <c r="CB13" s="123">
        <f>'за 2022 год'!AZ13</f>
        <v>38</v>
      </c>
      <c r="CC13" s="141">
        <f>'за 2022 год'!BA13</f>
        <v>36.25</v>
      </c>
      <c r="CD13" s="142">
        <f t="shared" si="3"/>
        <v>95.39473684210526</v>
      </c>
      <c r="CE13" s="143">
        <v>100</v>
      </c>
      <c r="CF13" s="171">
        <v>100</v>
      </c>
      <c r="CG13" s="140">
        <f t="shared" si="4"/>
        <v>100</v>
      </c>
      <c r="CH13" s="143">
        <f>'за 2022 год'!BB13</f>
        <v>11</v>
      </c>
      <c r="CI13" s="144">
        <f>'за 2022 год'!BC13</f>
        <v>11</v>
      </c>
      <c r="CJ13" s="145">
        <f t="shared" si="5"/>
        <v>100</v>
      </c>
      <c r="CK13" s="146">
        <f t="shared" si="6"/>
        <v>100</v>
      </c>
      <c r="CL13" s="147">
        <f t="shared" si="10"/>
        <v>95.380434782608702</v>
      </c>
      <c r="CM13" s="148">
        <f t="shared" si="14"/>
        <v>100</v>
      </c>
      <c r="CN13" s="148">
        <f t="shared" si="15"/>
        <v>97.607514695437999</v>
      </c>
      <c r="CO13" s="149">
        <f t="shared" si="16"/>
        <v>98.803757347718999</v>
      </c>
      <c r="CP13" s="96" t="s">
        <v>25</v>
      </c>
      <c r="CQ13" s="150"/>
      <c r="CR13" s="151"/>
      <c r="CS13" s="152"/>
      <c r="CT13" s="172"/>
      <c r="CU13" s="153"/>
      <c r="CV13" s="143"/>
      <c r="CW13" s="151"/>
      <c r="CX13" s="152"/>
      <c r="CY13" s="153"/>
      <c r="CZ13" s="96"/>
      <c r="DA13" s="154"/>
      <c r="DB13" s="155"/>
      <c r="DC13" s="172"/>
      <c r="DD13" s="153"/>
      <c r="DE13" s="173"/>
      <c r="DF13" s="173"/>
      <c r="DG13" s="174"/>
      <c r="DH13" s="196" t="s">
        <v>25</v>
      </c>
      <c r="DI13" s="199">
        <f t="shared" si="9"/>
        <v>87.75</v>
      </c>
      <c r="DJ13" s="199">
        <f t="shared" ref="DJ13:DJ29" si="32">SUM(I13,M13)</f>
        <v>53</v>
      </c>
      <c r="DK13" s="199">
        <f t="shared" ref="DK13:DK28" si="33">SUM(AF13,AI13,AL13)</f>
        <v>53</v>
      </c>
      <c r="DL13" s="199">
        <f t="shared" si="17"/>
        <v>6137</v>
      </c>
      <c r="DM13" s="199">
        <f t="shared" si="18"/>
        <v>6137</v>
      </c>
    </row>
    <row r="14" spans="1:117" x14ac:dyDescent="0.2">
      <c r="A14" s="96" t="s">
        <v>26</v>
      </c>
      <c r="B14" s="96">
        <v>168</v>
      </c>
      <c r="C14" s="97">
        <f t="shared" si="12"/>
        <v>25</v>
      </c>
      <c r="D14" s="97">
        <f t="shared" si="13"/>
        <v>2500</v>
      </c>
      <c r="E14" s="97">
        <v>100</v>
      </c>
      <c r="F14" s="97">
        <v>100</v>
      </c>
      <c r="G14" s="175">
        <f t="shared" si="19"/>
        <v>100</v>
      </c>
      <c r="H14" s="143">
        <f>'за 2022 год'!G14</f>
        <v>2</v>
      </c>
      <c r="I14" s="176">
        <f>'за 2022 год'!H14</f>
        <v>4</v>
      </c>
      <c r="J14" s="177">
        <f t="shared" si="20"/>
        <v>200</v>
      </c>
      <c r="K14" s="178" t="s">
        <v>91</v>
      </c>
      <c r="L14" s="143">
        <f>'за 2022 год'!M14</f>
        <v>23</v>
      </c>
      <c r="M14" s="179">
        <f>'за 2022 год'!N14</f>
        <v>20.5</v>
      </c>
      <c r="N14" s="177">
        <f t="shared" si="21"/>
        <v>89.130434782608688</v>
      </c>
      <c r="O14" s="180" t="s">
        <v>92</v>
      </c>
      <c r="P14" s="181">
        <f>100*SUM(I14,M14)/SUM(H14,L14)</f>
        <v>98</v>
      </c>
      <c r="Q14" s="223" t="s">
        <v>91</v>
      </c>
      <c r="R14" s="161">
        <f>'за 2022 год'!O14</f>
        <v>200</v>
      </c>
      <c r="S14" s="171">
        <f>'за 2022 год'!P14</f>
        <v>258</v>
      </c>
      <c r="T14" s="182">
        <f t="shared" si="23"/>
        <v>129</v>
      </c>
      <c r="U14" s="178" t="s">
        <v>91</v>
      </c>
      <c r="V14" s="143">
        <f>'за 2022 год'!Q14</f>
        <v>2300</v>
      </c>
      <c r="W14" s="154">
        <f>'за 2022 год'!R14</f>
        <v>2489</v>
      </c>
      <c r="X14" s="183">
        <f t="shared" si="24"/>
        <v>108.21739130434781</v>
      </c>
      <c r="Y14" s="178" t="s">
        <v>91</v>
      </c>
      <c r="Z14" s="184">
        <f t="shared" si="25"/>
        <v>109.88</v>
      </c>
      <c r="AA14" s="181">
        <v>100</v>
      </c>
      <c r="AB14" s="225" t="s">
        <v>91</v>
      </c>
      <c r="AC14" s="185">
        <f t="shared" si="26"/>
        <v>99</v>
      </c>
      <c r="AD14" s="96" t="s">
        <v>26</v>
      </c>
      <c r="AE14" s="150">
        <f>'за 2022 год'!W14</f>
        <v>0</v>
      </c>
      <c r="AF14" s="186">
        <f>'за 2022 год'!X14</f>
        <v>0</v>
      </c>
      <c r="AG14" s="187"/>
      <c r="AH14" s="150">
        <f>'за 2022 год'!AC14</f>
        <v>0</v>
      </c>
      <c r="AI14" s="144">
        <f>'за 2022 год'!AD14</f>
        <v>0</v>
      </c>
      <c r="AJ14" s="187"/>
      <c r="AK14" s="188">
        <f>'за 2022 год'!AI14</f>
        <v>25</v>
      </c>
      <c r="AL14" s="144">
        <f>'за 2022 год'!AJ14</f>
        <v>24.5</v>
      </c>
      <c r="AM14" s="189"/>
      <c r="AN14" s="178" t="s">
        <v>91</v>
      </c>
      <c r="AO14" s="190">
        <f t="shared" si="27"/>
        <v>98</v>
      </c>
      <c r="AP14" s="150">
        <f>'за 2022 год'!AK14</f>
        <v>0</v>
      </c>
      <c r="AQ14" s="144">
        <f>'за 2022 год'!AL14</f>
        <v>0</v>
      </c>
      <c r="AR14" s="191"/>
      <c r="AS14" s="143">
        <f>'за 2022 год'!AM14</f>
        <v>0</v>
      </c>
      <c r="AT14" s="144">
        <f>'за 2022 год'!AN14</f>
        <v>0</v>
      </c>
      <c r="AU14" s="191"/>
      <c r="AV14" s="143">
        <f>'за 2022 год'!AO14</f>
        <v>2500</v>
      </c>
      <c r="AW14" s="171">
        <f>'за 2022 год'!AP14</f>
        <v>2747</v>
      </c>
      <c r="AX14" s="168"/>
      <c r="AY14" s="191"/>
      <c r="AZ14" s="178" t="s">
        <v>91</v>
      </c>
      <c r="BA14" s="145">
        <f t="shared" si="28"/>
        <v>109.88</v>
      </c>
      <c r="BB14" s="181">
        <v>100</v>
      </c>
      <c r="BC14" s="96" t="s">
        <v>26</v>
      </c>
      <c r="BD14" s="192">
        <f>'за 2022 год'!AQ14</f>
        <v>0</v>
      </c>
      <c r="BE14" s="144">
        <f>'за 2022 год'!AR14</f>
        <v>0</v>
      </c>
      <c r="BF14" s="193"/>
      <c r="BG14" s="192">
        <f>'за 2022 год'!AS14</f>
        <v>0</v>
      </c>
      <c r="BH14" s="144">
        <f>'за 2022 год'!AT14</f>
        <v>0</v>
      </c>
      <c r="BI14" s="193"/>
      <c r="BJ14" s="192">
        <f>'за 2022 год'!AU14</f>
        <v>25000</v>
      </c>
      <c r="BK14" s="144">
        <f>'за 2022 год'!AV14</f>
        <v>27470</v>
      </c>
      <c r="BL14" s="189"/>
      <c r="BM14" s="180" t="s">
        <v>91</v>
      </c>
      <c r="BN14" s="194">
        <f t="shared" si="29"/>
        <v>109.88</v>
      </c>
      <c r="BO14" s="181">
        <v>100</v>
      </c>
      <c r="BP14" s="185">
        <f t="shared" si="30"/>
        <v>99.333333333333329</v>
      </c>
      <c r="BQ14" s="195">
        <f t="shared" si="31"/>
        <v>99.166666666666657</v>
      </c>
      <c r="BR14" s="96" t="s">
        <v>26</v>
      </c>
      <c r="BS14" s="127">
        <v>100</v>
      </c>
      <c r="BT14" s="171">
        <v>100</v>
      </c>
      <c r="BU14" s="140">
        <f t="shared" si="0"/>
        <v>100</v>
      </c>
      <c r="BV14" s="123">
        <f>'за 2022 год'!AX14</f>
        <v>38</v>
      </c>
      <c r="BW14" s="141">
        <f>'за 2022 год'!AY14</f>
        <v>41</v>
      </c>
      <c r="BX14" s="142">
        <f t="shared" si="1"/>
        <v>107.89473684210526</v>
      </c>
      <c r="BY14" s="127">
        <v>100</v>
      </c>
      <c r="BZ14" s="171">
        <v>100</v>
      </c>
      <c r="CA14" s="140">
        <f t="shared" si="2"/>
        <v>100</v>
      </c>
      <c r="CB14" s="123">
        <f>'за 2022 год'!AZ14</f>
        <v>19</v>
      </c>
      <c r="CC14" s="141">
        <f>'за 2022 год'!BA14</f>
        <v>19</v>
      </c>
      <c r="CD14" s="142">
        <f t="shared" si="3"/>
        <v>100</v>
      </c>
      <c r="CE14" s="127">
        <v>100</v>
      </c>
      <c r="CF14" s="171">
        <v>100</v>
      </c>
      <c r="CG14" s="140">
        <f t="shared" si="4"/>
        <v>100</v>
      </c>
      <c r="CH14" s="143">
        <f>'за 2022 год'!BB14</f>
        <v>8</v>
      </c>
      <c r="CI14" s="144">
        <f>'за 2022 год'!BC14</f>
        <v>5.5</v>
      </c>
      <c r="CJ14" s="145">
        <f t="shared" si="5"/>
        <v>68.75</v>
      </c>
      <c r="CK14" s="146">
        <f t="shared" si="6"/>
        <v>100</v>
      </c>
      <c r="CL14" s="147">
        <f t="shared" si="10"/>
        <v>100.76923076923077</v>
      </c>
      <c r="CM14" s="148">
        <f t="shared" si="14"/>
        <v>100</v>
      </c>
      <c r="CN14" s="148">
        <f t="shared" si="15"/>
        <v>94.995614035087712</v>
      </c>
      <c r="CO14" s="149">
        <f t="shared" si="16"/>
        <v>97.497807017543863</v>
      </c>
      <c r="CP14" s="96" t="s">
        <v>26</v>
      </c>
      <c r="CQ14" s="150"/>
      <c r="CR14" s="151"/>
      <c r="CS14" s="152"/>
      <c r="CT14" s="172"/>
      <c r="CU14" s="153"/>
      <c r="CV14" s="143"/>
      <c r="CW14" s="151"/>
      <c r="CX14" s="152"/>
      <c r="CY14" s="153"/>
      <c r="CZ14" s="96"/>
      <c r="DA14" s="154"/>
      <c r="DB14" s="155"/>
      <c r="DC14" s="172"/>
      <c r="DD14" s="153"/>
      <c r="DE14" s="173"/>
      <c r="DF14" s="173"/>
      <c r="DG14" s="174"/>
      <c r="DH14" s="196" t="s">
        <v>26</v>
      </c>
      <c r="DI14" s="199">
        <f t="shared" si="9"/>
        <v>65.5</v>
      </c>
      <c r="DJ14" s="199">
        <f t="shared" si="32"/>
        <v>24.5</v>
      </c>
      <c r="DK14" s="199">
        <f t="shared" si="33"/>
        <v>24.5</v>
      </c>
      <c r="DL14" s="199">
        <f t="shared" si="17"/>
        <v>2747</v>
      </c>
      <c r="DM14" s="199">
        <f t="shared" si="18"/>
        <v>2747</v>
      </c>
    </row>
    <row r="15" spans="1:117" x14ac:dyDescent="0.2">
      <c r="A15" s="96" t="s">
        <v>27</v>
      </c>
      <c r="B15" s="96">
        <v>168</v>
      </c>
      <c r="C15" s="97">
        <f t="shared" si="12"/>
        <v>72</v>
      </c>
      <c r="D15" s="97">
        <f t="shared" si="13"/>
        <v>7200</v>
      </c>
      <c r="E15" s="97">
        <v>100</v>
      </c>
      <c r="F15" s="97">
        <v>100</v>
      </c>
      <c r="G15" s="175">
        <f t="shared" si="19"/>
        <v>100</v>
      </c>
      <c r="H15" s="143">
        <f>'за 2022 год'!G15</f>
        <v>33</v>
      </c>
      <c r="I15" s="176">
        <f>'за 2022 год'!H15</f>
        <v>36</v>
      </c>
      <c r="J15" s="177">
        <f t="shared" si="20"/>
        <v>109.09090909090908</v>
      </c>
      <c r="K15" s="178" t="s">
        <v>91</v>
      </c>
      <c r="L15" s="143">
        <f>'за 2022 год'!M15</f>
        <v>39</v>
      </c>
      <c r="M15" s="179">
        <f>'за 2022 год'!N15</f>
        <v>33.25</v>
      </c>
      <c r="N15" s="177">
        <f t="shared" si="21"/>
        <v>85.256410256410248</v>
      </c>
      <c r="O15" s="180" t="s">
        <v>92</v>
      </c>
      <c r="P15" s="181">
        <f t="shared" si="22"/>
        <v>96.180555555555557</v>
      </c>
      <c r="Q15" s="223" t="s">
        <v>91</v>
      </c>
      <c r="R15" s="161">
        <f>'за 2022 год'!O15</f>
        <v>3300</v>
      </c>
      <c r="S15" s="171">
        <f>'за 2022 год'!P15</f>
        <v>4548</v>
      </c>
      <c r="T15" s="182">
        <f t="shared" si="23"/>
        <v>137.81818181818181</v>
      </c>
      <c r="U15" s="178" t="s">
        <v>91</v>
      </c>
      <c r="V15" s="143">
        <f>'за 2022 год'!Q15</f>
        <v>3900</v>
      </c>
      <c r="W15" s="154">
        <f>'за 2022 год'!R15</f>
        <v>3836</v>
      </c>
      <c r="X15" s="183">
        <f t="shared" si="24"/>
        <v>98.358974358974365</v>
      </c>
      <c r="Y15" s="178" t="s">
        <v>91</v>
      </c>
      <c r="Z15" s="184">
        <f t="shared" si="25"/>
        <v>116.44444444444444</v>
      </c>
      <c r="AA15" s="181">
        <v>100</v>
      </c>
      <c r="AB15" s="225" t="s">
        <v>91</v>
      </c>
      <c r="AC15" s="185">
        <f t="shared" si="26"/>
        <v>98.090277777777771</v>
      </c>
      <c r="AD15" s="96" t="s">
        <v>27</v>
      </c>
      <c r="AE15" s="150">
        <f>'за 2022 год'!W15</f>
        <v>0</v>
      </c>
      <c r="AF15" s="186">
        <f>'за 2022 год'!X15</f>
        <v>1.5</v>
      </c>
      <c r="AG15" s="187"/>
      <c r="AH15" s="150">
        <f>'за 2022 год'!AC15</f>
        <v>0</v>
      </c>
      <c r="AI15" s="144">
        <f>'за 2022 год'!AD15</f>
        <v>0</v>
      </c>
      <c r="AJ15" s="187"/>
      <c r="AK15" s="188">
        <f>'за 2022 год'!AI15</f>
        <v>72</v>
      </c>
      <c r="AL15" s="144">
        <f>'за 2022 год'!AJ15</f>
        <v>67.75</v>
      </c>
      <c r="AM15" s="189"/>
      <c r="AN15" s="178" t="s">
        <v>91</v>
      </c>
      <c r="AO15" s="190">
        <f t="shared" si="27"/>
        <v>96.180555555555557</v>
      </c>
      <c r="AP15" s="150">
        <f>'за 2022 год'!AK15</f>
        <v>0</v>
      </c>
      <c r="AQ15" s="144">
        <f>'за 2022 год'!AL15</f>
        <v>128</v>
      </c>
      <c r="AR15" s="191"/>
      <c r="AS15" s="143">
        <f>'за 2022 год'!AM15</f>
        <v>0</v>
      </c>
      <c r="AT15" s="144">
        <f>'за 2022 год'!AN15</f>
        <v>0</v>
      </c>
      <c r="AU15" s="191"/>
      <c r="AV15" s="143">
        <f>'за 2022 год'!AO15</f>
        <v>7200</v>
      </c>
      <c r="AW15" s="171">
        <f>'за 2022 год'!AP15</f>
        <v>8256</v>
      </c>
      <c r="AX15" s="168"/>
      <c r="AY15" s="191"/>
      <c r="AZ15" s="178" t="s">
        <v>91</v>
      </c>
      <c r="BA15" s="145">
        <f t="shared" si="28"/>
        <v>116.44444444444444</v>
      </c>
      <c r="BB15" s="181">
        <v>100</v>
      </c>
      <c r="BC15" s="96" t="s">
        <v>27</v>
      </c>
      <c r="BD15" s="192">
        <f>'за 2022 год'!AQ15</f>
        <v>0</v>
      </c>
      <c r="BE15" s="144">
        <f>'за 2022 год'!AR15</f>
        <v>1280</v>
      </c>
      <c r="BF15" s="193"/>
      <c r="BG15" s="192">
        <f>'за 2022 год'!AS15</f>
        <v>0</v>
      </c>
      <c r="BH15" s="144">
        <f>'за 2022 год'!AT15</f>
        <v>0</v>
      </c>
      <c r="BI15" s="193"/>
      <c r="BJ15" s="192">
        <f>'за 2022 год'!AU15</f>
        <v>72000</v>
      </c>
      <c r="BK15" s="144">
        <f>'за 2022 год'!AV15</f>
        <v>82560</v>
      </c>
      <c r="BL15" s="189"/>
      <c r="BM15" s="180" t="s">
        <v>91</v>
      </c>
      <c r="BN15" s="194">
        <f t="shared" si="29"/>
        <v>116.44444444444444</v>
      </c>
      <c r="BO15" s="181">
        <v>100</v>
      </c>
      <c r="BP15" s="185">
        <f t="shared" si="30"/>
        <v>98.726851851851848</v>
      </c>
      <c r="BQ15" s="195">
        <f t="shared" si="31"/>
        <v>98.40856481481481</v>
      </c>
      <c r="BR15" s="96" t="s">
        <v>27</v>
      </c>
      <c r="BS15" s="143">
        <v>100</v>
      </c>
      <c r="BT15" s="171">
        <v>100</v>
      </c>
      <c r="BU15" s="140">
        <f t="shared" si="0"/>
        <v>100</v>
      </c>
      <c r="BV15" s="123">
        <f>'за 2022 год'!AX15</f>
        <v>73</v>
      </c>
      <c r="BW15" s="141">
        <f>'за 2022 год'!AY15</f>
        <v>71</v>
      </c>
      <c r="BX15" s="142">
        <f t="shared" si="1"/>
        <v>97.260273972602747</v>
      </c>
      <c r="BY15" s="143">
        <v>100</v>
      </c>
      <c r="BZ15" s="171">
        <v>100</v>
      </c>
      <c r="CA15" s="140">
        <f t="shared" si="2"/>
        <v>100</v>
      </c>
      <c r="CB15" s="123">
        <f>'за 2022 год'!AZ15</f>
        <v>111</v>
      </c>
      <c r="CC15" s="141">
        <f>'за 2022 год'!BA15</f>
        <v>109</v>
      </c>
      <c r="CD15" s="142">
        <f t="shared" si="3"/>
        <v>98.198198198198199</v>
      </c>
      <c r="CE15" s="143">
        <v>100</v>
      </c>
      <c r="CF15" s="171">
        <v>100</v>
      </c>
      <c r="CG15" s="140">
        <f t="shared" si="4"/>
        <v>100</v>
      </c>
      <c r="CH15" s="143">
        <f>'за 2022 год'!BB15</f>
        <v>30</v>
      </c>
      <c r="CI15" s="144">
        <f>'за 2022 год'!BC15</f>
        <v>27.25</v>
      </c>
      <c r="CJ15" s="145">
        <f t="shared" si="5"/>
        <v>90.833333333333329</v>
      </c>
      <c r="CK15" s="146">
        <f t="shared" si="6"/>
        <v>100</v>
      </c>
      <c r="CL15" s="147">
        <f t="shared" si="10"/>
        <v>96.845794392523359</v>
      </c>
      <c r="CM15" s="148">
        <f t="shared" si="14"/>
        <v>100</v>
      </c>
      <c r="CN15" s="148">
        <f t="shared" si="15"/>
        <v>96.621787026752784</v>
      </c>
      <c r="CO15" s="149">
        <f t="shared" si="16"/>
        <v>98.310893513376385</v>
      </c>
      <c r="CP15" s="96" t="s">
        <v>27</v>
      </c>
      <c r="CQ15" s="150"/>
      <c r="CR15" s="151"/>
      <c r="CS15" s="152"/>
      <c r="CT15" s="172"/>
      <c r="CU15" s="153"/>
      <c r="CV15" s="143"/>
      <c r="CW15" s="151"/>
      <c r="CX15" s="152"/>
      <c r="CY15" s="153"/>
      <c r="CZ15" s="96"/>
      <c r="DA15" s="154"/>
      <c r="DB15" s="155"/>
      <c r="DC15" s="172"/>
      <c r="DD15" s="153"/>
      <c r="DE15" s="173"/>
      <c r="DF15" s="173"/>
      <c r="DG15" s="174"/>
      <c r="DH15" s="196" t="s">
        <v>27</v>
      </c>
      <c r="DI15" s="199">
        <f t="shared" si="9"/>
        <v>207.25</v>
      </c>
      <c r="DJ15" s="199">
        <f t="shared" si="32"/>
        <v>69.25</v>
      </c>
      <c r="DK15" s="199">
        <f t="shared" si="33"/>
        <v>69.25</v>
      </c>
      <c r="DL15" s="199">
        <f t="shared" si="17"/>
        <v>8384</v>
      </c>
      <c r="DM15" s="199">
        <f t="shared" si="18"/>
        <v>8384</v>
      </c>
    </row>
    <row r="16" spans="1:117" x14ac:dyDescent="0.2">
      <c r="A16" s="96" t="s">
        <v>28</v>
      </c>
      <c r="B16" s="96">
        <v>168</v>
      </c>
      <c r="C16" s="97">
        <f t="shared" si="12"/>
        <v>10</v>
      </c>
      <c r="D16" s="97">
        <f t="shared" si="13"/>
        <v>1000</v>
      </c>
      <c r="E16" s="97">
        <v>100</v>
      </c>
      <c r="F16" s="97">
        <v>100</v>
      </c>
      <c r="G16" s="175">
        <f t="shared" si="19"/>
        <v>100</v>
      </c>
      <c r="H16" s="143">
        <f>'за 2022 год'!G16</f>
        <v>6</v>
      </c>
      <c r="I16" s="176">
        <f>'за 2022 год'!H16</f>
        <v>1</v>
      </c>
      <c r="J16" s="177">
        <f t="shared" si="20"/>
        <v>16.666666666666664</v>
      </c>
      <c r="K16" s="178" t="s">
        <v>92</v>
      </c>
      <c r="L16" s="143">
        <f>'за 2022 год'!M16</f>
        <v>4</v>
      </c>
      <c r="M16" s="179">
        <f>'за 2022 год'!N16</f>
        <v>10</v>
      </c>
      <c r="N16" s="177">
        <f t="shared" si="21"/>
        <v>250</v>
      </c>
      <c r="O16" s="180" t="s">
        <v>91</v>
      </c>
      <c r="P16" s="181">
        <f t="shared" si="22"/>
        <v>110</v>
      </c>
      <c r="Q16" s="223" t="s">
        <v>91</v>
      </c>
      <c r="R16" s="161">
        <f>'за 2022 год'!O16</f>
        <v>600</v>
      </c>
      <c r="S16" s="171">
        <f>'за 2022 год'!P16</f>
        <v>107</v>
      </c>
      <c r="T16" s="182">
        <f t="shared" si="23"/>
        <v>17.833333333333336</v>
      </c>
      <c r="U16" s="178" t="s">
        <v>92</v>
      </c>
      <c r="V16" s="143">
        <f>'за 2022 год'!Q16</f>
        <v>400</v>
      </c>
      <c r="W16" s="154">
        <f>'за 2022 год'!R16</f>
        <v>1508</v>
      </c>
      <c r="X16" s="183">
        <f t="shared" si="24"/>
        <v>377</v>
      </c>
      <c r="Y16" s="178" t="s">
        <v>91</v>
      </c>
      <c r="Z16" s="184">
        <f t="shared" si="25"/>
        <v>161.5</v>
      </c>
      <c r="AA16" s="181">
        <v>100</v>
      </c>
      <c r="AB16" s="225" t="s">
        <v>91</v>
      </c>
      <c r="AC16" s="185">
        <f t="shared" si="26"/>
        <v>105</v>
      </c>
      <c r="AD16" s="96" t="s">
        <v>28</v>
      </c>
      <c r="AE16" s="150">
        <f>'за 2022 год'!W16</f>
        <v>0</v>
      </c>
      <c r="AF16" s="186">
        <f>'за 2022 год'!X16</f>
        <v>0</v>
      </c>
      <c r="AG16" s="187"/>
      <c r="AH16" s="150">
        <f>'за 2022 год'!AC16</f>
        <v>0</v>
      </c>
      <c r="AI16" s="144">
        <f>'за 2022 год'!AD16</f>
        <v>0</v>
      </c>
      <c r="AJ16" s="187"/>
      <c r="AK16" s="188">
        <f>'за 2022 год'!AI16</f>
        <v>10</v>
      </c>
      <c r="AL16" s="144">
        <f>'за 2022 год'!AJ16</f>
        <v>11</v>
      </c>
      <c r="AM16" s="189"/>
      <c r="AN16" s="178" t="s">
        <v>91</v>
      </c>
      <c r="AO16" s="190">
        <f t="shared" si="27"/>
        <v>110</v>
      </c>
      <c r="AP16" s="150">
        <f>'за 2022 год'!AK16</f>
        <v>0</v>
      </c>
      <c r="AQ16" s="144">
        <f>'за 2022 год'!AL16</f>
        <v>0</v>
      </c>
      <c r="AR16" s="191"/>
      <c r="AS16" s="143">
        <f>'за 2022 год'!AM16</f>
        <v>0</v>
      </c>
      <c r="AT16" s="144">
        <f>'за 2022 год'!AN16</f>
        <v>0</v>
      </c>
      <c r="AU16" s="191"/>
      <c r="AV16" s="143">
        <f>'за 2022 год'!AO16</f>
        <v>1000</v>
      </c>
      <c r="AW16" s="171">
        <f>'за 2022 год'!AP16</f>
        <v>1615</v>
      </c>
      <c r="AX16" s="168"/>
      <c r="AY16" s="191"/>
      <c r="AZ16" s="178" t="s">
        <v>91</v>
      </c>
      <c r="BA16" s="145">
        <f t="shared" si="28"/>
        <v>161.5</v>
      </c>
      <c r="BB16" s="181">
        <v>100</v>
      </c>
      <c r="BC16" s="96" t="s">
        <v>28</v>
      </c>
      <c r="BD16" s="192">
        <f>'за 2022 год'!AQ16</f>
        <v>0</v>
      </c>
      <c r="BE16" s="144">
        <f>'за 2022 год'!AR16</f>
        <v>0</v>
      </c>
      <c r="BF16" s="193"/>
      <c r="BG16" s="192">
        <f>'за 2022 год'!AS16</f>
        <v>0</v>
      </c>
      <c r="BH16" s="144">
        <f>'за 2022 год'!AT16</f>
        <v>0</v>
      </c>
      <c r="BI16" s="193"/>
      <c r="BJ16" s="192">
        <f>'за 2022 год'!AU16</f>
        <v>10000</v>
      </c>
      <c r="BK16" s="144">
        <f>'за 2022 год'!AV16</f>
        <v>16150</v>
      </c>
      <c r="BL16" s="189"/>
      <c r="BM16" s="180" t="s">
        <v>91</v>
      </c>
      <c r="BN16" s="194">
        <f t="shared" si="29"/>
        <v>161.5</v>
      </c>
      <c r="BO16" s="181">
        <v>100</v>
      </c>
      <c r="BP16" s="185">
        <f t="shared" si="30"/>
        <v>103.33333333333333</v>
      </c>
      <c r="BQ16" s="195">
        <f t="shared" si="31"/>
        <v>104.16666666666666</v>
      </c>
      <c r="BR16" s="96" t="s">
        <v>28</v>
      </c>
      <c r="BS16" s="127">
        <v>100</v>
      </c>
      <c r="BT16" s="171">
        <v>100</v>
      </c>
      <c r="BU16" s="140">
        <f t="shared" si="0"/>
        <v>100</v>
      </c>
      <c r="BV16" s="123">
        <f>'за 2022 год'!AX16</f>
        <v>14</v>
      </c>
      <c r="BW16" s="141">
        <f>'за 2022 год'!AY16</f>
        <v>11.5</v>
      </c>
      <c r="BX16" s="142">
        <f t="shared" si="1"/>
        <v>82.142857142857139</v>
      </c>
      <c r="BY16" s="127">
        <v>100</v>
      </c>
      <c r="BZ16" s="171">
        <v>100</v>
      </c>
      <c r="CA16" s="140">
        <f t="shared" si="2"/>
        <v>100</v>
      </c>
      <c r="CB16" s="123">
        <f>'за 2022 год'!AZ16</f>
        <v>20</v>
      </c>
      <c r="CC16" s="141">
        <f>'за 2022 год'!BA16</f>
        <v>20</v>
      </c>
      <c r="CD16" s="142">
        <f t="shared" si="3"/>
        <v>100</v>
      </c>
      <c r="CE16" s="127">
        <v>100</v>
      </c>
      <c r="CF16" s="171">
        <v>100</v>
      </c>
      <c r="CG16" s="140">
        <f t="shared" si="4"/>
        <v>100</v>
      </c>
      <c r="CH16" s="143">
        <f>'за 2022 год'!BB16</f>
        <v>4</v>
      </c>
      <c r="CI16" s="144">
        <f>'за 2022 год'!BC16</f>
        <v>4.5</v>
      </c>
      <c r="CJ16" s="145">
        <f t="shared" si="5"/>
        <v>112.5</v>
      </c>
      <c r="CK16" s="146">
        <f t="shared" si="6"/>
        <v>100</v>
      </c>
      <c r="CL16" s="147">
        <f t="shared" si="10"/>
        <v>94.736842105263165</v>
      </c>
      <c r="CM16" s="148">
        <f t="shared" si="14"/>
        <v>100</v>
      </c>
      <c r="CN16" s="148">
        <f t="shared" si="15"/>
        <v>100.5952380952381</v>
      </c>
      <c r="CO16" s="149">
        <f t="shared" si="16"/>
        <v>100.29761904761905</v>
      </c>
      <c r="CP16" s="96" t="s">
        <v>28</v>
      </c>
      <c r="CQ16" s="150"/>
      <c r="CR16" s="151"/>
      <c r="CS16" s="152"/>
      <c r="CT16" s="172"/>
      <c r="CU16" s="153"/>
      <c r="CV16" s="143"/>
      <c r="CW16" s="151"/>
      <c r="CX16" s="152"/>
      <c r="CY16" s="153"/>
      <c r="CZ16" s="96"/>
      <c r="DA16" s="154"/>
      <c r="DB16" s="155"/>
      <c r="DC16" s="172"/>
      <c r="DD16" s="153"/>
      <c r="DE16" s="173"/>
      <c r="DF16" s="173"/>
      <c r="DG16" s="174"/>
      <c r="DH16" s="196" t="s">
        <v>28</v>
      </c>
      <c r="DI16" s="199">
        <f t="shared" si="9"/>
        <v>36</v>
      </c>
      <c r="DJ16" s="199">
        <f t="shared" si="32"/>
        <v>11</v>
      </c>
      <c r="DK16" s="199">
        <f t="shared" si="33"/>
        <v>11</v>
      </c>
      <c r="DL16" s="199">
        <f t="shared" si="17"/>
        <v>1615</v>
      </c>
      <c r="DM16" s="199">
        <f t="shared" si="18"/>
        <v>1615</v>
      </c>
    </row>
    <row r="17" spans="1:117" x14ac:dyDescent="0.2">
      <c r="A17" s="96" t="s">
        <v>29</v>
      </c>
      <c r="B17" s="96">
        <v>168</v>
      </c>
      <c r="C17" s="97">
        <f t="shared" si="12"/>
        <v>16</v>
      </c>
      <c r="D17" s="97">
        <f t="shared" si="13"/>
        <v>1600</v>
      </c>
      <c r="E17" s="97">
        <v>100</v>
      </c>
      <c r="F17" s="97">
        <v>100</v>
      </c>
      <c r="G17" s="175">
        <f t="shared" si="19"/>
        <v>100</v>
      </c>
      <c r="H17" s="143">
        <f>'за 2022 год'!G17</f>
        <v>4</v>
      </c>
      <c r="I17" s="176">
        <f>'за 2022 год'!H17</f>
        <v>1.75</v>
      </c>
      <c r="J17" s="177">
        <f t="shared" si="20"/>
        <v>43.75</v>
      </c>
      <c r="K17" s="178" t="s">
        <v>92</v>
      </c>
      <c r="L17" s="143">
        <f>'за 2022 год'!M17</f>
        <v>12</v>
      </c>
      <c r="M17" s="179">
        <f>'за 2022 год'!N17</f>
        <v>14.5</v>
      </c>
      <c r="N17" s="177">
        <f t="shared" si="21"/>
        <v>120.83333333333333</v>
      </c>
      <c r="O17" s="180" t="s">
        <v>91</v>
      </c>
      <c r="P17" s="181">
        <f t="shared" si="22"/>
        <v>101.5625</v>
      </c>
      <c r="Q17" s="223" t="s">
        <v>91</v>
      </c>
      <c r="R17" s="161">
        <f>'за 2022 год'!O17</f>
        <v>400</v>
      </c>
      <c r="S17" s="171">
        <f>'за 2022 год'!P17</f>
        <v>220</v>
      </c>
      <c r="T17" s="182">
        <f t="shared" si="23"/>
        <v>55.000000000000007</v>
      </c>
      <c r="U17" s="178" t="s">
        <v>92</v>
      </c>
      <c r="V17" s="143">
        <f>'за 2022 год'!Q17</f>
        <v>1200</v>
      </c>
      <c r="W17" s="154">
        <f>'за 2022 год'!R17</f>
        <v>2156</v>
      </c>
      <c r="X17" s="183">
        <f t="shared" si="24"/>
        <v>179.66666666666666</v>
      </c>
      <c r="Y17" s="178" t="s">
        <v>91</v>
      </c>
      <c r="Z17" s="184">
        <f t="shared" si="25"/>
        <v>148.5</v>
      </c>
      <c r="AA17" s="181">
        <v>100</v>
      </c>
      <c r="AB17" s="225" t="s">
        <v>91</v>
      </c>
      <c r="AC17" s="185">
        <f t="shared" si="26"/>
        <v>100.78125</v>
      </c>
      <c r="AD17" s="96" t="s">
        <v>29</v>
      </c>
      <c r="AE17" s="150">
        <f>'за 2022 год'!W17</f>
        <v>1</v>
      </c>
      <c r="AF17" s="186">
        <f>'за 2022 год'!X17</f>
        <v>2</v>
      </c>
      <c r="AG17" s="187"/>
      <c r="AH17" s="150">
        <f>'за 2022 год'!AC17</f>
        <v>0</v>
      </c>
      <c r="AI17" s="144">
        <f>'за 2022 год'!AD17</f>
        <v>1</v>
      </c>
      <c r="AJ17" s="187"/>
      <c r="AK17" s="188">
        <f>'за 2022 год'!AI17</f>
        <v>15</v>
      </c>
      <c r="AL17" s="144">
        <f>'за 2022 год'!AJ17</f>
        <v>13.25</v>
      </c>
      <c r="AM17" s="189"/>
      <c r="AN17" s="178" t="s">
        <v>91</v>
      </c>
      <c r="AO17" s="190">
        <f t="shared" si="27"/>
        <v>101.5625</v>
      </c>
      <c r="AP17" s="150">
        <f>'за 2022 год'!AK17</f>
        <v>100</v>
      </c>
      <c r="AQ17" s="144">
        <f>'за 2022 год'!AL17</f>
        <v>138</v>
      </c>
      <c r="AR17" s="191"/>
      <c r="AS17" s="143">
        <f>'за 2022 год'!AM17</f>
        <v>0</v>
      </c>
      <c r="AT17" s="144">
        <f>'за 2022 год'!AN17</f>
        <v>187</v>
      </c>
      <c r="AU17" s="191"/>
      <c r="AV17" s="143">
        <f>'за 2022 год'!AO17</f>
        <v>1500</v>
      </c>
      <c r="AW17" s="171">
        <f>'за 2022 год'!AP17</f>
        <v>2051</v>
      </c>
      <c r="AX17" s="168"/>
      <c r="AY17" s="191"/>
      <c r="AZ17" s="178" t="s">
        <v>91</v>
      </c>
      <c r="BA17" s="145">
        <f t="shared" si="28"/>
        <v>148.5</v>
      </c>
      <c r="BB17" s="181">
        <v>100</v>
      </c>
      <c r="BC17" s="96" t="s">
        <v>29</v>
      </c>
      <c r="BD17" s="192">
        <f>'за 2022 год'!AQ17</f>
        <v>1000</v>
      </c>
      <c r="BE17" s="144">
        <f>'за 2022 год'!AR17</f>
        <v>1380</v>
      </c>
      <c r="BF17" s="193"/>
      <c r="BG17" s="192">
        <f>'за 2022 год'!AS17</f>
        <v>0</v>
      </c>
      <c r="BH17" s="144">
        <f>'за 2022 год'!AT17</f>
        <v>1870</v>
      </c>
      <c r="BI17" s="191"/>
      <c r="BJ17" s="192">
        <f>'за 2022 год'!AU17</f>
        <v>15000</v>
      </c>
      <c r="BK17" s="144">
        <f>'за 2022 год'!AV17</f>
        <v>20510</v>
      </c>
      <c r="BL17" s="189"/>
      <c r="BM17" s="180" t="s">
        <v>91</v>
      </c>
      <c r="BN17" s="194">
        <f t="shared" si="29"/>
        <v>148.5</v>
      </c>
      <c r="BO17" s="181">
        <v>100</v>
      </c>
      <c r="BP17" s="185">
        <f t="shared" si="30"/>
        <v>100.52083333333333</v>
      </c>
      <c r="BQ17" s="195">
        <f t="shared" si="31"/>
        <v>100.65104166666666</v>
      </c>
      <c r="BR17" s="96" t="s">
        <v>29</v>
      </c>
      <c r="BS17" s="143">
        <v>100</v>
      </c>
      <c r="BT17" s="171">
        <v>100</v>
      </c>
      <c r="BU17" s="140">
        <f t="shared" si="0"/>
        <v>100</v>
      </c>
      <c r="BV17" s="123">
        <f>'за 2022 год'!AX17</f>
        <v>63</v>
      </c>
      <c r="BW17" s="141">
        <f>'за 2022 год'!AY17</f>
        <v>60.25</v>
      </c>
      <c r="BX17" s="142">
        <f t="shared" si="1"/>
        <v>95.634920634920633</v>
      </c>
      <c r="BY17" s="143">
        <v>100</v>
      </c>
      <c r="BZ17" s="171">
        <v>100</v>
      </c>
      <c r="CA17" s="140">
        <f t="shared" si="2"/>
        <v>100</v>
      </c>
      <c r="CB17" s="123">
        <f>'за 2022 год'!AZ17</f>
        <v>71</v>
      </c>
      <c r="CC17" s="141">
        <f>'за 2022 год'!BA17</f>
        <v>69.25</v>
      </c>
      <c r="CD17" s="142">
        <f t="shared" si="3"/>
        <v>97.535211267605632</v>
      </c>
      <c r="CE17" s="143">
        <v>100</v>
      </c>
      <c r="CF17" s="171">
        <v>100</v>
      </c>
      <c r="CG17" s="140">
        <f t="shared" si="4"/>
        <v>100</v>
      </c>
      <c r="CH17" s="143">
        <f>'за 2022 год'!BB17</f>
        <v>13</v>
      </c>
      <c r="CI17" s="144">
        <f>'за 2022 год'!BC17</f>
        <v>15.75</v>
      </c>
      <c r="CJ17" s="145">
        <f t="shared" si="5"/>
        <v>121.15384615384615</v>
      </c>
      <c r="CK17" s="146">
        <f t="shared" si="6"/>
        <v>100</v>
      </c>
      <c r="CL17" s="147">
        <f t="shared" si="10"/>
        <v>98.80952380952381</v>
      </c>
      <c r="CM17" s="148">
        <f t="shared" si="14"/>
        <v>100</v>
      </c>
      <c r="CN17" s="148">
        <f t="shared" si="15"/>
        <v>103.12521227794116</v>
      </c>
      <c r="CO17" s="149">
        <f t="shared" si="16"/>
        <v>101.56260613897058</v>
      </c>
      <c r="CP17" s="96" t="s">
        <v>29</v>
      </c>
      <c r="CQ17" s="150"/>
      <c r="CR17" s="151"/>
      <c r="CS17" s="152"/>
      <c r="CT17" s="172"/>
      <c r="CU17" s="153"/>
      <c r="CV17" s="143"/>
      <c r="CW17" s="151"/>
      <c r="CX17" s="152"/>
      <c r="CY17" s="153"/>
      <c r="CZ17" s="96"/>
      <c r="DA17" s="154"/>
      <c r="DB17" s="155"/>
      <c r="DC17" s="172"/>
      <c r="DD17" s="153"/>
      <c r="DE17" s="173"/>
      <c r="DF17" s="173"/>
      <c r="DG17" s="174"/>
      <c r="DH17" s="196" t="s">
        <v>29</v>
      </c>
      <c r="DI17" s="199">
        <f t="shared" si="9"/>
        <v>145.25</v>
      </c>
      <c r="DJ17" s="199">
        <f t="shared" si="32"/>
        <v>16.25</v>
      </c>
      <c r="DK17" s="199">
        <f t="shared" si="33"/>
        <v>16.25</v>
      </c>
      <c r="DL17" s="199">
        <f t="shared" si="17"/>
        <v>2376</v>
      </c>
      <c r="DM17" s="199">
        <f t="shared" si="18"/>
        <v>2376</v>
      </c>
    </row>
    <row r="18" spans="1:117" x14ac:dyDescent="0.2">
      <c r="A18" s="96" t="s">
        <v>30</v>
      </c>
      <c r="B18" s="96">
        <v>168</v>
      </c>
      <c r="C18" s="97">
        <f t="shared" si="12"/>
        <v>49</v>
      </c>
      <c r="D18" s="97">
        <f t="shared" si="13"/>
        <v>4900</v>
      </c>
      <c r="E18" s="97">
        <v>100</v>
      </c>
      <c r="F18" s="97">
        <v>100</v>
      </c>
      <c r="G18" s="175">
        <f t="shared" si="19"/>
        <v>100</v>
      </c>
      <c r="H18" s="143">
        <f>'за 2022 год'!G18</f>
        <v>15</v>
      </c>
      <c r="I18" s="176">
        <f>'за 2022 год'!H18</f>
        <v>12</v>
      </c>
      <c r="J18" s="177">
        <f t="shared" si="20"/>
        <v>80</v>
      </c>
      <c r="K18" s="178" t="s">
        <v>92</v>
      </c>
      <c r="L18" s="143">
        <f>'за 2022 год'!M18</f>
        <v>34</v>
      </c>
      <c r="M18" s="179">
        <f>'за 2022 год'!N18</f>
        <v>37</v>
      </c>
      <c r="N18" s="177">
        <f t="shared" si="21"/>
        <v>108.8235294117647</v>
      </c>
      <c r="O18" s="180" t="s">
        <v>91</v>
      </c>
      <c r="P18" s="181">
        <f t="shared" si="22"/>
        <v>100</v>
      </c>
      <c r="Q18" s="223" t="s">
        <v>91</v>
      </c>
      <c r="R18" s="161">
        <f>'за 2022 год'!O18</f>
        <v>1500</v>
      </c>
      <c r="S18" s="171">
        <f>'за 2022 год'!P18</f>
        <v>1267</v>
      </c>
      <c r="T18" s="182">
        <f t="shared" si="23"/>
        <v>84.466666666666669</v>
      </c>
      <c r="U18" s="178" t="s">
        <v>92</v>
      </c>
      <c r="V18" s="143">
        <f>'за 2022 год'!Q18</f>
        <v>3400</v>
      </c>
      <c r="W18" s="154">
        <f>'за 2022 год'!R18</f>
        <v>4459</v>
      </c>
      <c r="X18" s="183">
        <f t="shared" si="24"/>
        <v>131.14705882352942</v>
      </c>
      <c r="Y18" s="178" t="s">
        <v>91</v>
      </c>
      <c r="Z18" s="184">
        <f t="shared" si="25"/>
        <v>116.85714285714286</v>
      </c>
      <c r="AA18" s="181">
        <v>100</v>
      </c>
      <c r="AB18" s="225" t="s">
        <v>91</v>
      </c>
      <c r="AC18" s="185">
        <f t="shared" si="26"/>
        <v>100</v>
      </c>
      <c r="AD18" s="96" t="s">
        <v>30</v>
      </c>
      <c r="AE18" s="150">
        <f>'за 2022 год'!W18</f>
        <v>2</v>
      </c>
      <c r="AF18" s="186">
        <f>'за 2022 год'!X18</f>
        <v>1.5</v>
      </c>
      <c r="AG18" s="187"/>
      <c r="AH18" s="150">
        <f>'за 2022 год'!AC18</f>
        <v>2</v>
      </c>
      <c r="AI18" s="144">
        <f>'за 2022 год'!AD18</f>
        <v>0</v>
      </c>
      <c r="AJ18" s="187"/>
      <c r="AK18" s="188">
        <f>'за 2022 год'!AI18</f>
        <v>45</v>
      </c>
      <c r="AL18" s="144">
        <f>'за 2022 год'!AJ18</f>
        <v>47.5</v>
      </c>
      <c r="AM18" s="189"/>
      <c r="AN18" s="178" t="s">
        <v>91</v>
      </c>
      <c r="AO18" s="190">
        <f t="shared" si="27"/>
        <v>100</v>
      </c>
      <c r="AP18" s="150">
        <f>'за 2022 год'!AK18</f>
        <v>200</v>
      </c>
      <c r="AQ18" s="144">
        <f>'за 2022 год'!AL18</f>
        <v>291</v>
      </c>
      <c r="AR18" s="191"/>
      <c r="AS18" s="143">
        <f>'за 2022 год'!AM18</f>
        <v>200</v>
      </c>
      <c r="AT18" s="144">
        <f>'за 2022 год'!AN18</f>
        <v>0</v>
      </c>
      <c r="AU18" s="191"/>
      <c r="AV18" s="143">
        <f>'за 2022 год'!AO18</f>
        <v>4500</v>
      </c>
      <c r="AW18" s="171">
        <f>'за 2022 год'!AP18</f>
        <v>5435</v>
      </c>
      <c r="AX18" s="168">
        <v>41</v>
      </c>
      <c r="AY18" s="191"/>
      <c r="AZ18" s="178" t="s">
        <v>91</v>
      </c>
      <c r="BA18" s="145">
        <f t="shared" si="28"/>
        <v>116.85714285714286</v>
      </c>
      <c r="BB18" s="181">
        <v>100</v>
      </c>
      <c r="BC18" s="96" t="s">
        <v>30</v>
      </c>
      <c r="BD18" s="192">
        <f>'за 2022 год'!AQ18</f>
        <v>2000</v>
      </c>
      <c r="BE18" s="144">
        <f>'за 2022 год'!AR18</f>
        <v>2910</v>
      </c>
      <c r="BF18" s="193"/>
      <c r="BG18" s="192">
        <f>'за 2022 год'!AS18</f>
        <v>2000</v>
      </c>
      <c r="BH18" s="144">
        <f>'за 2022 год'!AT18</f>
        <v>0</v>
      </c>
      <c r="BI18" s="191"/>
      <c r="BJ18" s="192">
        <f>'за 2022 год'!AU18</f>
        <v>45000</v>
      </c>
      <c r="BK18" s="144">
        <f>'за 2022 год'!AV18</f>
        <v>54350</v>
      </c>
      <c r="BL18" s="189"/>
      <c r="BM18" s="180" t="s">
        <v>91</v>
      </c>
      <c r="BN18" s="194">
        <f t="shared" si="29"/>
        <v>116.85714285714286</v>
      </c>
      <c r="BO18" s="181">
        <v>100</v>
      </c>
      <c r="BP18" s="185">
        <f t="shared" si="30"/>
        <v>100</v>
      </c>
      <c r="BQ18" s="195">
        <f t="shared" si="31"/>
        <v>100</v>
      </c>
      <c r="BR18" s="96" t="s">
        <v>30</v>
      </c>
      <c r="BS18" s="127">
        <v>100</v>
      </c>
      <c r="BT18" s="171">
        <v>100</v>
      </c>
      <c r="BU18" s="140">
        <f t="shared" si="0"/>
        <v>100</v>
      </c>
      <c r="BV18" s="123">
        <f>'за 2022 год'!AX18</f>
        <v>51</v>
      </c>
      <c r="BW18" s="141">
        <f>'за 2022 год'!AY18</f>
        <v>47</v>
      </c>
      <c r="BX18" s="142">
        <f t="shared" si="1"/>
        <v>92.156862745098039</v>
      </c>
      <c r="BY18" s="127">
        <v>100</v>
      </c>
      <c r="BZ18" s="171">
        <v>100</v>
      </c>
      <c r="CA18" s="140">
        <f t="shared" si="2"/>
        <v>100</v>
      </c>
      <c r="CB18" s="123">
        <f>'за 2022 год'!AZ18</f>
        <v>40</v>
      </c>
      <c r="CC18" s="141">
        <f>'за 2022 год'!BA18</f>
        <v>40.25</v>
      </c>
      <c r="CD18" s="142">
        <f t="shared" si="3"/>
        <v>100.62500000000001</v>
      </c>
      <c r="CE18" s="127"/>
      <c r="CF18" s="171"/>
      <c r="CG18" s="140"/>
      <c r="CH18" s="143"/>
      <c r="CI18" s="186"/>
      <c r="CJ18" s="145"/>
      <c r="CK18" s="146">
        <f>SUM(BU18,CA18,CG18)/2</f>
        <v>100</v>
      </c>
      <c r="CL18" s="147">
        <f>100*SUM(BW18,CC18,CI18)/SUM(BV18,CB18,CH18)</f>
        <v>95.879120879120876</v>
      </c>
      <c r="CM18" s="148">
        <f>SUM(G18,BU18,CA18)/3</f>
        <v>100</v>
      </c>
      <c r="CN18" s="148">
        <f>SUM(AC18,BP18,BX18,CD18)/4</f>
        <v>98.195465686274503</v>
      </c>
      <c r="CO18" s="149">
        <f t="shared" si="16"/>
        <v>99.097732843137251</v>
      </c>
      <c r="CP18" s="96" t="s">
        <v>30</v>
      </c>
      <c r="CQ18" s="143"/>
      <c r="CR18" s="151"/>
      <c r="CS18" s="152"/>
      <c r="CT18" s="172"/>
      <c r="CU18" s="153"/>
      <c r="CV18" s="143"/>
      <c r="CW18" s="151"/>
      <c r="CX18" s="152"/>
      <c r="CY18" s="153"/>
      <c r="CZ18" s="96"/>
      <c r="DA18" s="154"/>
      <c r="DB18" s="155"/>
      <c r="DC18" s="172"/>
      <c r="DD18" s="153"/>
      <c r="DE18" s="173"/>
      <c r="DF18" s="173"/>
      <c r="DG18" s="174"/>
      <c r="DH18" s="196" t="s">
        <v>30</v>
      </c>
      <c r="DI18" s="199">
        <f t="shared" si="9"/>
        <v>87.25</v>
      </c>
      <c r="DJ18" s="199">
        <f t="shared" si="32"/>
        <v>49</v>
      </c>
      <c r="DK18" s="199">
        <f t="shared" si="33"/>
        <v>49</v>
      </c>
      <c r="DL18" s="199">
        <f t="shared" si="17"/>
        <v>5726</v>
      </c>
      <c r="DM18" s="199">
        <f t="shared" si="18"/>
        <v>5726</v>
      </c>
    </row>
    <row r="19" spans="1:117" x14ac:dyDescent="0.2">
      <c r="A19" s="96" t="s">
        <v>31</v>
      </c>
      <c r="B19" s="96">
        <v>168</v>
      </c>
      <c r="C19" s="97">
        <f t="shared" si="12"/>
        <v>17</v>
      </c>
      <c r="D19" s="97">
        <f t="shared" si="13"/>
        <v>1700</v>
      </c>
      <c r="E19" s="97">
        <v>100</v>
      </c>
      <c r="F19" s="97">
        <v>100</v>
      </c>
      <c r="G19" s="175">
        <f t="shared" si="19"/>
        <v>100</v>
      </c>
      <c r="H19" s="143">
        <f>'за 2022 год'!G19</f>
        <v>7</v>
      </c>
      <c r="I19" s="176">
        <f>'за 2022 год'!H19</f>
        <v>5</v>
      </c>
      <c r="J19" s="177">
        <f t="shared" si="20"/>
        <v>71.428571428571431</v>
      </c>
      <c r="K19" s="178" t="s">
        <v>92</v>
      </c>
      <c r="L19" s="143">
        <f>'за 2022 год'!M19</f>
        <v>10</v>
      </c>
      <c r="M19" s="179">
        <f>'за 2022 год'!N19</f>
        <v>13</v>
      </c>
      <c r="N19" s="177">
        <f t="shared" si="21"/>
        <v>130</v>
      </c>
      <c r="O19" s="180" t="s">
        <v>91</v>
      </c>
      <c r="P19" s="181">
        <f t="shared" si="22"/>
        <v>105.88235294117646</v>
      </c>
      <c r="Q19" s="223" t="s">
        <v>91</v>
      </c>
      <c r="R19" s="161">
        <f>'за 2022 год'!O19</f>
        <v>700</v>
      </c>
      <c r="S19" s="171">
        <f>'за 2022 год'!P19</f>
        <v>834</v>
      </c>
      <c r="T19" s="182">
        <f t="shared" si="23"/>
        <v>119.14285714285715</v>
      </c>
      <c r="U19" s="178" t="s">
        <v>91</v>
      </c>
      <c r="V19" s="143">
        <f>'за 2022 год'!Q19</f>
        <v>1000</v>
      </c>
      <c r="W19" s="154">
        <f>'за 2022 год'!R19</f>
        <v>1748</v>
      </c>
      <c r="X19" s="183">
        <f t="shared" si="24"/>
        <v>174.8</v>
      </c>
      <c r="Y19" s="178" t="s">
        <v>91</v>
      </c>
      <c r="Z19" s="184">
        <f t="shared" si="25"/>
        <v>151.88235294117646</v>
      </c>
      <c r="AA19" s="181">
        <v>100</v>
      </c>
      <c r="AB19" s="225" t="s">
        <v>91</v>
      </c>
      <c r="AC19" s="185">
        <f t="shared" si="26"/>
        <v>102.94117647058823</v>
      </c>
      <c r="AD19" s="96" t="s">
        <v>31</v>
      </c>
      <c r="AE19" s="150">
        <f>'за 2022 год'!W19</f>
        <v>0</v>
      </c>
      <c r="AF19" s="186">
        <f>'за 2022 год'!X19</f>
        <v>0</v>
      </c>
      <c r="AG19" s="187"/>
      <c r="AH19" s="150">
        <f>'за 2022 год'!AC19</f>
        <v>0</v>
      </c>
      <c r="AI19" s="144">
        <f>'за 2022 год'!AD19</f>
        <v>0</v>
      </c>
      <c r="AJ19" s="187"/>
      <c r="AK19" s="188">
        <f>'за 2022 год'!AI19</f>
        <v>17</v>
      </c>
      <c r="AL19" s="144">
        <f>'за 2022 год'!AJ19</f>
        <v>18</v>
      </c>
      <c r="AM19" s="189"/>
      <c r="AN19" s="178" t="s">
        <v>91</v>
      </c>
      <c r="AO19" s="190">
        <f t="shared" si="27"/>
        <v>105.88235294117646</v>
      </c>
      <c r="AP19" s="150">
        <f>'за 2022 год'!AK19</f>
        <v>0</v>
      </c>
      <c r="AQ19" s="144">
        <f>'за 2022 год'!AL19</f>
        <v>0</v>
      </c>
      <c r="AR19" s="191"/>
      <c r="AS19" s="143">
        <f>'за 2022 год'!AM19</f>
        <v>0</v>
      </c>
      <c r="AT19" s="144">
        <f>'за 2022 год'!AN19</f>
        <v>0</v>
      </c>
      <c r="AU19" s="191"/>
      <c r="AV19" s="143">
        <f>'за 2022 год'!AO19</f>
        <v>1700</v>
      </c>
      <c r="AW19" s="171">
        <f>'за 2022 год'!AP19</f>
        <v>2582</v>
      </c>
      <c r="AX19" s="196">
        <v>78</v>
      </c>
      <c r="AY19" s="191"/>
      <c r="AZ19" s="178" t="s">
        <v>91</v>
      </c>
      <c r="BA19" s="145">
        <f t="shared" si="28"/>
        <v>151.88235294117646</v>
      </c>
      <c r="BB19" s="181">
        <v>100</v>
      </c>
      <c r="BC19" s="96" t="s">
        <v>31</v>
      </c>
      <c r="BD19" s="192">
        <f>'за 2022 год'!AQ19</f>
        <v>0</v>
      </c>
      <c r="BE19" s="144">
        <f>'за 2022 год'!AR19</f>
        <v>0</v>
      </c>
      <c r="BF19" s="193"/>
      <c r="BG19" s="192">
        <f>'за 2022 год'!AS19</f>
        <v>0</v>
      </c>
      <c r="BH19" s="144">
        <f>'за 2022 год'!AT19</f>
        <v>0</v>
      </c>
      <c r="BI19" s="191"/>
      <c r="BJ19" s="192">
        <f>'за 2022 год'!AU19</f>
        <v>17000</v>
      </c>
      <c r="BK19" s="144">
        <f>'за 2022 год'!AV19</f>
        <v>25820</v>
      </c>
      <c r="BL19" s="189"/>
      <c r="BM19" s="180" t="s">
        <v>91</v>
      </c>
      <c r="BN19" s="194">
        <f t="shared" si="29"/>
        <v>151.88235294117646</v>
      </c>
      <c r="BO19" s="181">
        <v>100</v>
      </c>
      <c r="BP19" s="185">
        <f t="shared" si="30"/>
        <v>101.96078431372548</v>
      </c>
      <c r="BQ19" s="195">
        <f t="shared" si="31"/>
        <v>102.45098039215685</v>
      </c>
      <c r="BR19" s="96" t="s">
        <v>31</v>
      </c>
      <c r="BS19" s="143">
        <v>100</v>
      </c>
      <c r="BT19" s="171">
        <v>100</v>
      </c>
      <c r="BU19" s="140">
        <f t="shared" si="0"/>
        <v>100</v>
      </c>
      <c r="BV19" s="123">
        <f>'за 2022 год'!AX19</f>
        <v>19</v>
      </c>
      <c r="BW19" s="141">
        <f>'за 2022 год'!AY19</f>
        <v>18.5</v>
      </c>
      <c r="BX19" s="142">
        <f t="shared" si="1"/>
        <v>97.368421052631575</v>
      </c>
      <c r="BY19" s="143">
        <v>100</v>
      </c>
      <c r="BZ19" s="171">
        <v>100</v>
      </c>
      <c r="CA19" s="140">
        <f t="shared" si="2"/>
        <v>100</v>
      </c>
      <c r="CB19" s="123">
        <f>'за 2022 год'!AZ19</f>
        <v>7</v>
      </c>
      <c r="CC19" s="141">
        <f>'за 2022 год'!BA19</f>
        <v>4.5</v>
      </c>
      <c r="CD19" s="142">
        <f t="shared" si="3"/>
        <v>64.285714285714292</v>
      </c>
      <c r="CE19" s="143"/>
      <c r="CF19" s="171"/>
      <c r="CG19" s="140"/>
      <c r="CH19" s="143"/>
      <c r="CI19" s="186"/>
      <c r="CJ19" s="145"/>
      <c r="CK19" s="146">
        <f t="shared" ref="CK19:CK20" si="34">SUM(BU19,CA19,CG19)/2</f>
        <v>100</v>
      </c>
      <c r="CL19" s="147">
        <f t="shared" ref="CL19:CL20" si="35">100*SUM(BW19,CC19,CI19)/SUM(BV19,CB19,CH19)</f>
        <v>88.461538461538467</v>
      </c>
      <c r="CM19" s="148">
        <f>SUM(G19,BU19,CA19)/3</f>
        <v>100</v>
      </c>
      <c r="CN19" s="148">
        <f t="shared" ref="CN19:CN20" si="36">SUM(AC19,BP19,BX19,CD19)/4</f>
        <v>91.639024030664885</v>
      </c>
      <c r="CO19" s="149">
        <f t="shared" si="16"/>
        <v>95.819512015332435</v>
      </c>
      <c r="CP19" s="96" t="s">
        <v>31</v>
      </c>
      <c r="CQ19" s="143"/>
      <c r="CR19" s="151"/>
      <c r="CS19" s="152"/>
      <c r="CT19" s="172"/>
      <c r="CU19" s="153"/>
      <c r="CV19" s="143"/>
      <c r="CW19" s="151"/>
      <c r="CX19" s="152"/>
      <c r="CY19" s="153"/>
      <c r="CZ19" s="96"/>
      <c r="DA19" s="154"/>
      <c r="DB19" s="155"/>
      <c r="DC19" s="172"/>
      <c r="DD19" s="153"/>
      <c r="DE19" s="173"/>
      <c r="DF19" s="173"/>
      <c r="DG19" s="174"/>
      <c r="DH19" s="196" t="s">
        <v>31</v>
      </c>
      <c r="DI19" s="199">
        <f t="shared" si="9"/>
        <v>23</v>
      </c>
      <c r="DJ19" s="199">
        <f t="shared" si="32"/>
        <v>18</v>
      </c>
      <c r="DK19" s="199">
        <f t="shared" si="33"/>
        <v>18</v>
      </c>
      <c r="DL19" s="199">
        <f t="shared" si="17"/>
        <v>2582</v>
      </c>
      <c r="DM19" s="199">
        <f t="shared" si="18"/>
        <v>2582</v>
      </c>
    </row>
    <row r="20" spans="1:117" x14ac:dyDescent="0.2">
      <c r="A20" s="96" t="s">
        <v>32</v>
      </c>
      <c r="B20" s="96">
        <v>168</v>
      </c>
      <c r="C20" s="97">
        <f t="shared" si="12"/>
        <v>32</v>
      </c>
      <c r="D20" s="97">
        <f t="shared" si="13"/>
        <v>3200</v>
      </c>
      <c r="E20" s="97">
        <v>100</v>
      </c>
      <c r="F20" s="97">
        <v>100</v>
      </c>
      <c r="G20" s="175">
        <f t="shared" si="19"/>
        <v>100</v>
      </c>
      <c r="H20" s="143">
        <f>'за 2022 год'!G20</f>
        <v>10</v>
      </c>
      <c r="I20" s="176">
        <f>'за 2022 год'!H20</f>
        <v>8.25</v>
      </c>
      <c r="J20" s="177">
        <f t="shared" si="20"/>
        <v>82.5</v>
      </c>
      <c r="K20" s="178" t="s">
        <v>92</v>
      </c>
      <c r="L20" s="143">
        <f>'за 2022 год'!M20</f>
        <v>22</v>
      </c>
      <c r="M20" s="179">
        <f>'за 2022 год'!N20</f>
        <v>22.25</v>
      </c>
      <c r="N20" s="177">
        <f t="shared" si="21"/>
        <v>101.13636363636364</v>
      </c>
      <c r="O20" s="180" t="s">
        <v>91</v>
      </c>
      <c r="P20" s="181">
        <f t="shared" si="22"/>
        <v>95.3125</v>
      </c>
      <c r="Q20" s="223" t="s">
        <v>91</v>
      </c>
      <c r="R20" s="161">
        <f>'за 2022 год'!O20</f>
        <v>1000</v>
      </c>
      <c r="S20" s="171">
        <f>'за 2022 год'!P20</f>
        <v>909</v>
      </c>
      <c r="T20" s="182">
        <f t="shared" si="23"/>
        <v>90.9</v>
      </c>
      <c r="U20" s="178" t="s">
        <v>91</v>
      </c>
      <c r="V20" s="143">
        <f>'за 2022 год'!Q20</f>
        <v>2200</v>
      </c>
      <c r="W20" s="154">
        <f>'за 2022 год'!R20</f>
        <v>3652</v>
      </c>
      <c r="X20" s="183">
        <f t="shared" si="24"/>
        <v>166</v>
      </c>
      <c r="Y20" s="178" t="s">
        <v>91</v>
      </c>
      <c r="Z20" s="184">
        <f t="shared" si="25"/>
        <v>142.53125</v>
      </c>
      <c r="AA20" s="181">
        <v>100</v>
      </c>
      <c r="AB20" s="225" t="s">
        <v>91</v>
      </c>
      <c r="AC20" s="185">
        <f t="shared" si="26"/>
        <v>97.65625</v>
      </c>
      <c r="AD20" s="96" t="s">
        <v>32</v>
      </c>
      <c r="AE20" s="150">
        <f>'за 2022 год'!W20</f>
        <v>0</v>
      </c>
      <c r="AF20" s="186">
        <f>'за 2022 год'!X20</f>
        <v>0</v>
      </c>
      <c r="AG20" s="187"/>
      <c r="AH20" s="150">
        <f>'за 2022 год'!AC20</f>
        <v>0</v>
      </c>
      <c r="AI20" s="144">
        <f>'за 2022 год'!AD20</f>
        <v>0</v>
      </c>
      <c r="AJ20" s="187"/>
      <c r="AK20" s="188">
        <f>'за 2022 год'!AI20</f>
        <v>32</v>
      </c>
      <c r="AL20" s="144">
        <f>'за 2022 год'!AJ20</f>
        <v>30.5</v>
      </c>
      <c r="AM20" s="189"/>
      <c r="AN20" s="178" t="s">
        <v>91</v>
      </c>
      <c r="AO20" s="190">
        <f t="shared" si="27"/>
        <v>95.3125</v>
      </c>
      <c r="AP20" s="150">
        <f>'за 2022 год'!AK20</f>
        <v>0</v>
      </c>
      <c r="AQ20" s="144">
        <f>'за 2022 год'!AL20</f>
        <v>0</v>
      </c>
      <c r="AR20" s="191"/>
      <c r="AS20" s="143">
        <f>'за 2022 год'!AM20</f>
        <v>0</v>
      </c>
      <c r="AT20" s="144">
        <f>'за 2022 год'!AN20</f>
        <v>0</v>
      </c>
      <c r="AU20" s="191"/>
      <c r="AV20" s="143">
        <f>'за 2022 год'!AO20</f>
        <v>3200</v>
      </c>
      <c r="AW20" s="171">
        <f>'за 2022 год'!AP20</f>
        <v>4561</v>
      </c>
      <c r="AX20" s="168">
        <v>32</v>
      </c>
      <c r="AY20" s="191"/>
      <c r="AZ20" s="178" t="s">
        <v>91</v>
      </c>
      <c r="BA20" s="145">
        <f t="shared" si="28"/>
        <v>142.53125</v>
      </c>
      <c r="BB20" s="181">
        <v>100</v>
      </c>
      <c r="BC20" s="96" t="s">
        <v>32</v>
      </c>
      <c r="BD20" s="192">
        <f>'за 2022 год'!AQ20</f>
        <v>0</v>
      </c>
      <c r="BE20" s="144">
        <f>'за 2022 год'!AR20</f>
        <v>0</v>
      </c>
      <c r="BF20" s="193"/>
      <c r="BG20" s="192">
        <f>'за 2022 год'!AS20</f>
        <v>0</v>
      </c>
      <c r="BH20" s="144">
        <f>'за 2022 год'!AT20</f>
        <v>0</v>
      </c>
      <c r="BI20" s="191"/>
      <c r="BJ20" s="192">
        <f>'за 2022 год'!AU20</f>
        <v>32000</v>
      </c>
      <c r="BK20" s="144">
        <f>'за 2022 год'!AV20</f>
        <v>45610</v>
      </c>
      <c r="BL20" s="189"/>
      <c r="BM20" s="180" t="s">
        <v>91</v>
      </c>
      <c r="BN20" s="194">
        <f t="shared" si="29"/>
        <v>142.53125</v>
      </c>
      <c r="BO20" s="181">
        <v>100</v>
      </c>
      <c r="BP20" s="185">
        <f t="shared" si="30"/>
        <v>98.4375</v>
      </c>
      <c r="BQ20" s="195">
        <f t="shared" si="31"/>
        <v>98.046875</v>
      </c>
      <c r="BR20" s="96" t="s">
        <v>32</v>
      </c>
      <c r="BS20" s="127">
        <v>100</v>
      </c>
      <c r="BT20" s="171">
        <v>100</v>
      </c>
      <c r="BU20" s="140">
        <f t="shared" si="0"/>
        <v>100</v>
      </c>
      <c r="BV20" s="123">
        <f>'за 2022 год'!AX20</f>
        <v>33</v>
      </c>
      <c r="BW20" s="139">
        <f>'за 2022 год'!AY20</f>
        <v>33</v>
      </c>
      <c r="BX20" s="140">
        <f t="shared" si="1"/>
        <v>100</v>
      </c>
      <c r="BY20" s="127">
        <v>100</v>
      </c>
      <c r="BZ20" s="171">
        <v>100</v>
      </c>
      <c r="CA20" s="140">
        <f t="shared" si="2"/>
        <v>100</v>
      </c>
      <c r="CB20" s="123">
        <f>'за 2022 год'!AZ20</f>
        <v>27</v>
      </c>
      <c r="CC20" s="141">
        <f>'за 2022 год'!BA20</f>
        <v>26.5</v>
      </c>
      <c r="CD20" s="142">
        <f t="shared" si="3"/>
        <v>98.148148148148152</v>
      </c>
      <c r="CE20" s="127"/>
      <c r="CF20" s="171"/>
      <c r="CG20" s="140"/>
      <c r="CH20" s="143"/>
      <c r="CI20" s="186"/>
      <c r="CJ20" s="145"/>
      <c r="CK20" s="146">
        <f t="shared" si="34"/>
        <v>100</v>
      </c>
      <c r="CL20" s="147">
        <f t="shared" si="35"/>
        <v>99.166666666666671</v>
      </c>
      <c r="CM20" s="148">
        <f>SUM(G20,BU20,CA20)/3</f>
        <v>100</v>
      </c>
      <c r="CN20" s="148">
        <f t="shared" si="36"/>
        <v>98.560474537037038</v>
      </c>
      <c r="CO20" s="149">
        <f t="shared" si="16"/>
        <v>99.280237268518519</v>
      </c>
      <c r="CP20" s="96" t="s">
        <v>32</v>
      </c>
      <c r="CQ20" s="143"/>
      <c r="CR20" s="151"/>
      <c r="CS20" s="152"/>
      <c r="CT20" s="172"/>
      <c r="CU20" s="153"/>
      <c r="CV20" s="143"/>
      <c r="CW20" s="151"/>
      <c r="CX20" s="152"/>
      <c r="CY20" s="153"/>
      <c r="CZ20" s="96"/>
      <c r="DA20" s="154"/>
      <c r="DB20" s="155"/>
      <c r="DC20" s="172"/>
      <c r="DD20" s="153"/>
      <c r="DE20" s="173"/>
      <c r="DF20" s="173"/>
      <c r="DG20" s="174"/>
      <c r="DH20" s="196" t="s">
        <v>32</v>
      </c>
      <c r="DI20" s="199">
        <f t="shared" si="9"/>
        <v>59.5</v>
      </c>
      <c r="DJ20" s="199">
        <f t="shared" si="32"/>
        <v>30.5</v>
      </c>
      <c r="DK20" s="199">
        <f t="shared" si="33"/>
        <v>30.5</v>
      </c>
      <c r="DL20" s="199">
        <f t="shared" si="17"/>
        <v>4561</v>
      </c>
      <c r="DM20" s="199">
        <f t="shared" si="18"/>
        <v>4561</v>
      </c>
    </row>
    <row r="21" spans="1:117" x14ac:dyDescent="0.2">
      <c r="A21" s="96" t="s">
        <v>33</v>
      </c>
      <c r="B21" s="96">
        <v>168</v>
      </c>
      <c r="C21" s="97">
        <f t="shared" si="12"/>
        <v>47</v>
      </c>
      <c r="D21" s="97">
        <f t="shared" si="13"/>
        <v>4700</v>
      </c>
      <c r="E21" s="97">
        <v>100</v>
      </c>
      <c r="F21" s="97">
        <v>100</v>
      </c>
      <c r="G21" s="175">
        <f t="shared" si="19"/>
        <v>100</v>
      </c>
      <c r="H21" s="143">
        <f>'за 2022 год'!G21</f>
        <v>11</v>
      </c>
      <c r="I21" s="176">
        <f>'за 2022 год'!H21</f>
        <v>14.5</v>
      </c>
      <c r="J21" s="177">
        <f t="shared" si="20"/>
        <v>131.81818181818181</v>
      </c>
      <c r="K21" s="178" t="s">
        <v>91</v>
      </c>
      <c r="L21" s="143">
        <f>'за 2022 год'!M21</f>
        <v>36</v>
      </c>
      <c r="M21" s="179">
        <f>'за 2022 год'!N21</f>
        <v>35.75</v>
      </c>
      <c r="N21" s="177">
        <f t="shared" si="21"/>
        <v>99.305555555555557</v>
      </c>
      <c r="O21" s="180" t="s">
        <v>91</v>
      </c>
      <c r="P21" s="181">
        <f t="shared" si="22"/>
        <v>106.91489361702128</v>
      </c>
      <c r="Q21" s="223" t="s">
        <v>91</v>
      </c>
      <c r="R21" s="161">
        <f>'за 2022 год'!O21</f>
        <v>1100</v>
      </c>
      <c r="S21" s="171">
        <f>'за 2022 год'!P21</f>
        <v>1594</v>
      </c>
      <c r="T21" s="182">
        <f t="shared" si="23"/>
        <v>144.90909090909091</v>
      </c>
      <c r="U21" s="178" t="s">
        <v>91</v>
      </c>
      <c r="V21" s="143">
        <f>'за 2022 год'!Q21</f>
        <v>3600</v>
      </c>
      <c r="W21" s="154">
        <f>'за 2022 год'!R21</f>
        <v>4626</v>
      </c>
      <c r="X21" s="183">
        <f t="shared" si="24"/>
        <v>128.5</v>
      </c>
      <c r="Y21" s="178" t="s">
        <v>91</v>
      </c>
      <c r="Z21" s="184">
        <f t="shared" si="25"/>
        <v>132.34042553191489</v>
      </c>
      <c r="AA21" s="181">
        <v>100</v>
      </c>
      <c r="AB21" s="225" t="s">
        <v>91</v>
      </c>
      <c r="AC21" s="185">
        <f t="shared" si="26"/>
        <v>103.45744680851064</v>
      </c>
      <c r="AD21" s="96" t="s">
        <v>33</v>
      </c>
      <c r="AE21" s="150">
        <f>'за 2022 год'!W21</f>
        <v>1</v>
      </c>
      <c r="AF21" s="186">
        <f>'за 2022 год'!X21</f>
        <v>0</v>
      </c>
      <c r="AG21" s="187"/>
      <c r="AH21" s="150">
        <f>'за 2022 год'!AC21</f>
        <v>0</v>
      </c>
      <c r="AI21" s="144">
        <f>'за 2022 год'!AD21</f>
        <v>0</v>
      </c>
      <c r="AJ21" s="187"/>
      <c r="AK21" s="188">
        <f>'за 2022 год'!AI21</f>
        <v>46</v>
      </c>
      <c r="AL21" s="144">
        <f>'за 2022 год'!AJ21</f>
        <v>50.25</v>
      </c>
      <c r="AM21" s="189"/>
      <c r="AN21" s="178" t="s">
        <v>91</v>
      </c>
      <c r="AO21" s="190">
        <f t="shared" si="27"/>
        <v>106.91489361702128</v>
      </c>
      <c r="AP21" s="150">
        <f>'за 2022 год'!AK21</f>
        <v>100</v>
      </c>
      <c r="AQ21" s="144">
        <f>'за 2022 год'!AL21</f>
        <v>0</v>
      </c>
      <c r="AR21" s="191"/>
      <c r="AS21" s="143">
        <f>'за 2022 год'!AM21</f>
        <v>0</v>
      </c>
      <c r="AT21" s="144">
        <f>'за 2022 год'!AN21</f>
        <v>0</v>
      </c>
      <c r="AU21" s="191"/>
      <c r="AV21" s="143">
        <f>'за 2022 год'!AO21</f>
        <v>4600</v>
      </c>
      <c r="AW21" s="171">
        <f>'за 2022 год'!AP21</f>
        <v>6220</v>
      </c>
      <c r="AX21" s="168"/>
      <c r="AY21" s="191"/>
      <c r="AZ21" s="178" t="s">
        <v>91</v>
      </c>
      <c r="BA21" s="145">
        <f t="shared" si="28"/>
        <v>132.34042553191489</v>
      </c>
      <c r="BB21" s="181">
        <v>100</v>
      </c>
      <c r="BC21" s="96" t="s">
        <v>33</v>
      </c>
      <c r="BD21" s="192">
        <f>'за 2022 год'!AQ21</f>
        <v>1000</v>
      </c>
      <c r="BE21" s="144">
        <f>'за 2022 год'!AR21</f>
        <v>0</v>
      </c>
      <c r="BF21" s="191"/>
      <c r="BG21" s="192">
        <f>'за 2022 год'!AS21</f>
        <v>0</v>
      </c>
      <c r="BH21" s="144">
        <f>'за 2022 год'!AT21</f>
        <v>0</v>
      </c>
      <c r="BI21" s="191"/>
      <c r="BJ21" s="192">
        <f>'за 2022 год'!AU21</f>
        <v>46000</v>
      </c>
      <c r="BK21" s="144">
        <f>'за 2022 год'!AV21</f>
        <v>62200</v>
      </c>
      <c r="BL21" s="189"/>
      <c r="BM21" s="180" t="s">
        <v>91</v>
      </c>
      <c r="BN21" s="194">
        <f t="shared" si="29"/>
        <v>132.34042553191489</v>
      </c>
      <c r="BO21" s="181">
        <v>100</v>
      </c>
      <c r="BP21" s="185">
        <f t="shared" si="30"/>
        <v>102.30496453900709</v>
      </c>
      <c r="BQ21" s="195">
        <f t="shared" si="31"/>
        <v>102.88120567375887</v>
      </c>
      <c r="BR21" s="96" t="s">
        <v>33</v>
      </c>
      <c r="BS21" s="195"/>
      <c r="BT21" s="197"/>
      <c r="BU21" s="198"/>
      <c r="BV21" s="123"/>
      <c r="BW21" s="139"/>
      <c r="BX21" s="198"/>
      <c r="BY21" s="195"/>
      <c r="BZ21" s="197"/>
      <c r="CA21" s="198"/>
      <c r="CB21" s="123"/>
      <c r="CC21" s="139"/>
      <c r="CD21" s="198"/>
      <c r="CE21" s="195"/>
      <c r="CF21" s="197"/>
      <c r="CG21" s="198"/>
      <c r="CH21" s="143"/>
      <c r="CI21" s="186"/>
      <c r="CJ21" s="145"/>
      <c r="CK21" s="146"/>
      <c r="CL21" s="147"/>
      <c r="CM21" s="148">
        <f>G21</f>
        <v>100</v>
      </c>
      <c r="CN21" s="148">
        <f>SUM(AC21,BP21)/2</f>
        <v>102.88120567375887</v>
      </c>
      <c r="CO21" s="149">
        <f t="shared" si="16"/>
        <v>101.44060283687944</v>
      </c>
      <c r="CP21" s="96" t="s">
        <v>33</v>
      </c>
      <c r="CQ21" s="143"/>
      <c r="CR21" s="151"/>
      <c r="CS21" s="152"/>
      <c r="CT21" s="172"/>
      <c r="CU21" s="153"/>
      <c r="CV21" s="143"/>
      <c r="CW21" s="151"/>
      <c r="CX21" s="152"/>
      <c r="CY21" s="153"/>
      <c r="CZ21" s="96"/>
      <c r="DA21" s="154"/>
      <c r="DB21" s="155"/>
      <c r="DC21" s="172"/>
      <c r="DD21" s="153"/>
      <c r="DE21" s="173"/>
      <c r="DF21" s="173"/>
      <c r="DG21" s="174"/>
      <c r="DH21" s="196" t="s">
        <v>33</v>
      </c>
      <c r="DI21" s="199">
        <f t="shared" si="9"/>
        <v>0</v>
      </c>
      <c r="DJ21" s="199">
        <f t="shared" si="32"/>
        <v>50.25</v>
      </c>
      <c r="DK21" s="199">
        <f t="shared" si="33"/>
        <v>50.25</v>
      </c>
      <c r="DL21" s="199">
        <f t="shared" si="17"/>
        <v>6220</v>
      </c>
      <c r="DM21" s="199">
        <f t="shared" si="18"/>
        <v>6220</v>
      </c>
    </row>
    <row r="22" spans="1:117" x14ac:dyDescent="0.2">
      <c r="A22" s="96" t="s">
        <v>34</v>
      </c>
      <c r="B22" s="96">
        <v>168</v>
      </c>
      <c r="C22" s="97">
        <f t="shared" si="12"/>
        <v>38</v>
      </c>
      <c r="D22" s="97">
        <f t="shared" si="13"/>
        <v>3800</v>
      </c>
      <c r="E22" s="97">
        <v>100</v>
      </c>
      <c r="F22" s="97">
        <v>100</v>
      </c>
      <c r="G22" s="175">
        <f t="shared" si="19"/>
        <v>100</v>
      </c>
      <c r="H22" s="143">
        <f>'за 2022 год'!G22</f>
        <v>11</v>
      </c>
      <c r="I22" s="176">
        <f>'за 2022 год'!H22</f>
        <v>8.5</v>
      </c>
      <c r="J22" s="177">
        <f t="shared" si="20"/>
        <v>77.272727272727266</v>
      </c>
      <c r="K22" s="178" t="s">
        <v>92</v>
      </c>
      <c r="L22" s="143">
        <f>'за 2022 год'!M22</f>
        <v>27</v>
      </c>
      <c r="M22" s="179">
        <f>'за 2022 год'!N22</f>
        <v>24</v>
      </c>
      <c r="N22" s="177">
        <f t="shared" si="21"/>
        <v>88.888888888888886</v>
      </c>
      <c r="O22" s="180" t="s">
        <v>92</v>
      </c>
      <c r="P22" s="181">
        <f t="shared" si="22"/>
        <v>85.526315789473685</v>
      </c>
      <c r="Q22" s="223" t="s">
        <v>92</v>
      </c>
      <c r="R22" s="161">
        <f>'за 2022 год'!O22</f>
        <v>1100</v>
      </c>
      <c r="S22" s="171">
        <f>'за 2022 год'!P22</f>
        <v>1140</v>
      </c>
      <c r="T22" s="182">
        <f t="shared" si="23"/>
        <v>103.63636363636364</v>
      </c>
      <c r="U22" s="178" t="s">
        <v>91</v>
      </c>
      <c r="V22" s="143">
        <f>'за 2022 год'!Q22</f>
        <v>2700</v>
      </c>
      <c r="W22" s="154">
        <f>'за 2022 год'!R22</f>
        <v>3302</v>
      </c>
      <c r="X22" s="183">
        <f t="shared" si="24"/>
        <v>122.2962962962963</v>
      </c>
      <c r="Y22" s="178" t="s">
        <v>91</v>
      </c>
      <c r="Z22" s="184">
        <f t="shared" si="25"/>
        <v>116.89473684210526</v>
      </c>
      <c r="AA22" s="181">
        <v>100</v>
      </c>
      <c r="AB22" s="225" t="s">
        <v>91</v>
      </c>
      <c r="AC22" s="185">
        <f t="shared" si="26"/>
        <v>92.76315789473685</v>
      </c>
      <c r="AD22" s="96" t="s">
        <v>34</v>
      </c>
      <c r="AE22" s="150">
        <f>'за 2022 год'!W22</f>
        <v>0</v>
      </c>
      <c r="AF22" s="186">
        <f>'за 2022 год'!X22</f>
        <v>0</v>
      </c>
      <c r="AG22" s="187"/>
      <c r="AH22" s="150">
        <f>'за 2022 год'!AC22</f>
        <v>1</v>
      </c>
      <c r="AI22" s="144">
        <f>'за 2022 год'!AD22</f>
        <v>1</v>
      </c>
      <c r="AJ22" s="187"/>
      <c r="AK22" s="188">
        <f>'за 2022 год'!AI22</f>
        <v>37</v>
      </c>
      <c r="AL22" s="144">
        <f>'за 2022 год'!AJ22</f>
        <v>31.5</v>
      </c>
      <c r="AM22" s="189"/>
      <c r="AN22" s="178" t="s">
        <v>92</v>
      </c>
      <c r="AO22" s="190">
        <f t="shared" si="27"/>
        <v>85.526315789473685</v>
      </c>
      <c r="AP22" s="150">
        <f>'за 2022 год'!AK22</f>
        <v>0</v>
      </c>
      <c r="AQ22" s="144">
        <f>'за 2022 год'!AL22</f>
        <v>0</v>
      </c>
      <c r="AR22" s="191"/>
      <c r="AS22" s="143">
        <f>'за 2022 год'!AM22</f>
        <v>100</v>
      </c>
      <c r="AT22" s="144">
        <f>'за 2022 год'!AN22</f>
        <v>186</v>
      </c>
      <c r="AU22" s="191"/>
      <c r="AV22" s="143">
        <f>'за 2022 год'!AO22</f>
        <v>3700</v>
      </c>
      <c r="AW22" s="171">
        <f>'за 2022 год'!AP22</f>
        <v>4256</v>
      </c>
      <c r="AX22" s="168"/>
      <c r="AY22" s="191"/>
      <c r="AZ22" s="178" t="s">
        <v>91</v>
      </c>
      <c r="BA22" s="145">
        <f t="shared" si="28"/>
        <v>116.89473684210526</v>
      </c>
      <c r="BB22" s="181">
        <v>100</v>
      </c>
      <c r="BC22" s="96" t="s">
        <v>34</v>
      </c>
      <c r="BD22" s="192">
        <f>'за 2022 год'!AQ22</f>
        <v>0</v>
      </c>
      <c r="BE22" s="144">
        <f>'за 2022 год'!AR22</f>
        <v>0</v>
      </c>
      <c r="BF22" s="191"/>
      <c r="BG22" s="192">
        <f>'за 2022 год'!AS22</f>
        <v>1000</v>
      </c>
      <c r="BH22" s="144">
        <f>'за 2022 год'!AT22</f>
        <v>1860</v>
      </c>
      <c r="BI22" s="191"/>
      <c r="BJ22" s="192">
        <f>'за 2022 год'!AU22</f>
        <v>37000</v>
      </c>
      <c r="BK22" s="144">
        <f>'за 2022 год'!AV22</f>
        <v>42560</v>
      </c>
      <c r="BL22" s="189"/>
      <c r="BM22" s="180" t="s">
        <v>91</v>
      </c>
      <c r="BN22" s="194">
        <f t="shared" si="29"/>
        <v>116.89473684210526</v>
      </c>
      <c r="BO22" s="181">
        <v>100</v>
      </c>
      <c r="BP22" s="185">
        <f t="shared" si="30"/>
        <v>95.175438596491233</v>
      </c>
      <c r="BQ22" s="195">
        <f t="shared" si="31"/>
        <v>93.969298245614041</v>
      </c>
      <c r="BR22" s="96" t="s">
        <v>34</v>
      </c>
      <c r="BS22" s="195"/>
      <c r="BT22" s="197"/>
      <c r="BU22" s="198"/>
      <c r="BV22" s="123"/>
      <c r="BW22" s="139"/>
      <c r="BX22" s="198"/>
      <c r="BY22" s="195"/>
      <c r="BZ22" s="197"/>
      <c r="CA22" s="198"/>
      <c r="CB22" s="123"/>
      <c r="CC22" s="139"/>
      <c r="CD22" s="198"/>
      <c r="CE22" s="195"/>
      <c r="CF22" s="197"/>
      <c r="CG22" s="198"/>
      <c r="CH22" s="143"/>
      <c r="CI22" s="186"/>
      <c r="CJ22" s="145"/>
      <c r="CK22" s="146"/>
      <c r="CL22" s="147"/>
      <c r="CM22" s="148">
        <f t="shared" ref="CM22:CM29" si="37">G22</f>
        <v>100</v>
      </c>
      <c r="CN22" s="148">
        <f t="shared" ref="CN22:CN29" si="38">SUM(AC22,BP22)/2</f>
        <v>93.969298245614041</v>
      </c>
      <c r="CO22" s="149">
        <f t="shared" si="16"/>
        <v>96.984649122807014</v>
      </c>
      <c r="CP22" s="96" t="s">
        <v>34</v>
      </c>
      <c r="CQ22" s="143"/>
      <c r="CR22" s="151"/>
      <c r="CS22" s="152"/>
      <c r="CT22" s="172"/>
      <c r="CU22" s="153"/>
      <c r="CV22" s="143"/>
      <c r="CW22" s="151"/>
      <c r="CX22" s="152"/>
      <c r="CY22" s="153"/>
      <c r="CZ22" s="96"/>
      <c r="DA22" s="154"/>
      <c r="DB22" s="155"/>
      <c r="DC22" s="172"/>
      <c r="DD22" s="153"/>
      <c r="DE22" s="173"/>
      <c r="DF22" s="173"/>
      <c r="DG22" s="174"/>
      <c r="DH22" s="196" t="s">
        <v>34</v>
      </c>
      <c r="DI22" s="199">
        <f t="shared" si="9"/>
        <v>0</v>
      </c>
      <c r="DJ22" s="199">
        <f t="shared" si="32"/>
        <v>32.5</v>
      </c>
      <c r="DK22" s="199">
        <f t="shared" si="33"/>
        <v>32.5</v>
      </c>
      <c r="DL22" s="199">
        <f t="shared" si="17"/>
        <v>4442</v>
      </c>
      <c r="DM22" s="199">
        <f t="shared" si="18"/>
        <v>4442</v>
      </c>
    </row>
    <row r="23" spans="1:117" x14ac:dyDescent="0.2">
      <c r="A23" s="96" t="s">
        <v>35</v>
      </c>
      <c r="B23" s="96">
        <v>168</v>
      </c>
      <c r="C23" s="97">
        <f t="shared" si="12"/>
        <v>35</v>
      </c>
      <c r="D23" s="97">
        <f t="shared" si="13"/>
        <v>3500</v>
      </c>
      <c r="E23" s="97">
        <v>100</v>
      </c>
      <c r="F23" s="97">
        <v>100</v>
      </c>
      <c r="G23" s="175">
        <f t="shared" si="19"/>
        <v>100</v>
      </c>
      <c r="H23" s="143">
        <f>'за 2022 год'!G23</f>
        <v>2</v>
      </c>
      <c r="I23" s="176">
        <f>'за 2022 год'!H23</f>
        <v>7.75</v>
      </c>
      <c r="J23" s="177">
        <f t="shared" si="20"/>
        <v>387.5</v>
      </c>
      <c r="K23" s="178" t="s">
        <v>91</v>
      </c>
      <c r="L23" s="143">
        <f>'за 2022 год'!M23</f>
        <v>33</v>
      </c>
      <c r="M23" s="179">
        <f>'за 2022 год'!N23</f>
        <v>29.25</v>
      </c>
      <c r="N23" s="177">
        <f t="shared" si="21"/>
        <v>88.63636363636364</v>
      </c>
      <c r="O23" s="180" t="s">
        <v>92</v>
      </c>
      <c r="P23" s="181">
        <f t="shared" si="22"/>
        <v>105.71428571428571</v>
      </c>
      <c r="Q23" s="223" t="s">
        <v>91</v>
      </c>
      <c r="R23" s="161">
        <f>'за 2022 год'!O23</f>
        <v>200</v>
      </c>
      <c r="S23" s="171">
        <f>'за 2022 год'!P23</f>
        <v>740</v>
      </c>
      <c r="T23" s="182">
        <f t="shared" si="23"/>
        <v>370</v>
      </c>
      <c r="U23" s="178" t="s">
        <v>91</v>
      </c>
      <c r="V23" s="143">
        <f>'за 2022 год'!Q23</f>
        <v>3300</v>
      </c>
      <c r="W23" s="154">
        <f>'за 2022 год'!R23</f>
        <v>4414</v>
      </c>
      <c r="X23" s="183">
        <f t="shared" si="24"/>
        <v>133.75757575757575</v>
      </c>
      <c r="Y23" s="178" t="s">
        <v>91</v>
      </c>
      <c r="Z23" s="184">
        <f t="shared" si="25"/>
        <v>147.25714285714287</v>
      </c>
      <c r="AA23" s="181">
        <v>100</v>
      </c>
      <c r="AB23" s="225" t="s">
        <v>91</v>
      </c>
      <c r="AC23" s="185">
        <f t="shared" si="26"/>
        <v>102.85714285714286</v>
      </c>
      <c r="AD23" s="96" t="s">
        <v>35</v>
      </c>
      <c r="AE23" s="150">
        <f>'за 2022 год'!W23</f>
        <v>0</v>
      </c>
      <c r="AF23" s="186">
        <f>'за 2022 год'!X23</f>
        <v>0</v>
      </c>
      <c r="AG23" s="187"/>
      <c r="AH23" s="150">
        <f>'за 2022 год'!AC23</f>
        <v>1</v>
      </c>
      <c r="AI23" s="144">
        <f>'за 2022 год'!AD23</f>
        <v>1</v>
      </c>
      <c r="AJ23" s="187"/>
      <c r="AK23" s="188">
        <f>'за 2022 год'!AI23</f>
        <v>34</v>
      </c>
      <c r="AL23" s="144">
        <f>'за 2022 год'!AJ23</f>
        <v>36</v>
      </c>
      <c r="AM23" s="189"/>
      <c r="AN23" s="178" t="s">
        <v>91</v>
      </c>
      <c r="AO23" s="190">
        <f t="shared" si="27"/>
        <v>105.71428571428571</v>
      </c>
      <c r="AP23" s="150">
        <f>'за 2022 год'!AK23</f>
        <v>0</v>
      </c>
      <c r="AQ23" s="144">
        <f>'за 2022 год'!AL23</f>
        <v>0</v>
      </c>
      <c r="AR23" s="191"/>
      <c r="AS23" s="143">
        <f>'за 2022 год'!AM23</f>
        <v>100</v>
      </c>
      <c r="AT23" s="144">
        <f>'за 2022 год'!AN23</f>
        <v>114</v>
      </c>
      <c r="AU23" s="191"/>
      <c r="AV23" s="143">
        <f>'за 2022 год'!AO23</f>
        <v>3400</v>
      </c>
      <c r="AW23" s="171">
        <f>'за 2022 год'!AP23</f>
        <v>5040</v>
      </c>
      <c r="AX23" s="168"/>
      <c r="AY23" s="191"/>
      <c r="AZ23" s="178" t="s">
        <v>91</v>
      </c>
      <c r="BA23" s="145">
        <f t="shared" si="28"/>
        <v>147.25714285714287</v>
      </c>
      <c r="BB23" s="181">
        <v>100</v>
      </c>
      <c r="BC23" s="96" t="s">
        <v>35</v>
      </c>
      <c r="BD23" s="192">
        <f>'за 2022 год'!AQ23</f>
        <v>0</v>
      </c>
      <c r="BE23" s="144">
        <f>'за 2022 год'!AR23</f>
        <v>0</v>
      </c>
      <c r="BF23" s="191"/>
      <c r="BG23" s="192">
        <f>'за 2022 год'!AS23</f>
        <v>1000</v>
      </c>
      <c r="BH23" s="144">
        <f>'за 2022 год'!AT23</f>
        <v>1140</v>
      </c>
      <c r="BI23" s="191"/>
      <c r="BJ23" s="192">
        <f>'за 2022 год'!AU23</f>
        <v>34000</v>
      </c>
      <c r="BK23" s="144">
        <f>'за 2022 год'!AV23</f>
        <v>50400</v>
      </c>
      <c r="BL23" s="189"/>
      <c r="BM23" s="180" t="s">
        <v>91</v>
      </c>
      <c r="BN23" s="194">
        <f t="shared" si="29"/>
        <v>147.25714285714287</v>
      </c>
      <c r="BO23" s="181">
        <v>100</v>
      </c>
      <c r="BP23" s="185">
        <f t="shared" si="30"/>
        <v>101.90476190476191</v>
      </c>
      <c r="BQ23" s="195">
        <f t="shared" si="31"/>
        <v>102.38095238095238</v>
      </c>
      <c r="BR23" s="96" t="s">
        <v>35</v>
      </c>
      <c r="BS23" s="195"/>
      <c r="BT23" s="197"/>
      <c r="BU23" s="198"/>
      <c r="BV23" s="123"/>
      <c r="BW23" s="139"/>
      <c r="BX23" s="198"/>
      <c r="BY23" s="195"/>
      <c r="BZ23" s="197"/>
      <c r="CA23" s="198"/>
      <c r="CB23" s="123"/>
      <c r="CC23" s="139"/>
      <c r="CD23" s="198"/>
      <c r="CE23" s="195"/>
      <c r="CF23" s="197"/>
      <c r="CG23" s="198"/>
      <c r="CH23" s="143"/>
      <c r="CI23" s="186"/>
      <c r="CJ23" s="145"/>
      <c r="CK23" s="146"/>
      <c r="CL23" s="147"/>
      <c r="CM23" s="148">
        <f t="shared" si="37"/>
        <v>100</v>
      </c>
      <c r="CN23" s="148">
        <f t="shared" si="38"/>
        <v>102.38095238095238</v>
      </c>
      <c r="CO23" s="149">
        <f t="shared" si="16"/>
        <v>101.19047619047619</v>
      </c>
      <c r="CP23" s="96" t="s">
        <v>35</v>
      </c>
      <c r="CQ23" s="143"/>
      <c r="CR23" s="151"/>
      <c r="CS23" s="152"/>
      <c r="CT23" s="172"/>
      <c r="CU23" s="153"/>
      <c r="CV23" s="143"/>
      <c r="CW23" s="151"/>
      <c r="CX23" s="152"/>
      <c r="CY23" s="153"/>
      <c r="CZ23" s="96"/>
      <c r="DA23" s="154"/>
      <c r="DB23" s="155"/>
      <c r="DC23" s="172"/>
      <c r="DD23" s="153"/>
      <c r="DE23" s="173"/>
      <c r="DF23" s="173"/>
      <c r="DG23" s="174"/>
      <c r="DH23" s="196" t="s">
        <v>35</v>
      </c>
      <c r="DI23" s="199">
        <f t="shared" si="9"/>
        <v>0</v>
      </c>
      <c r="DJ23" s="199">
        <f t="shared" si="32"/>
        <v>37</v>
      </c>
      <c r="DK23" s="199">
        <f t="shared" si="33"/>
        <v>37</v>
      </c>
      <c r="DL23" s="199">
        <f t="shared" si="17"/>
        <v>5154</v>
      </c>
      <c r="DM23" s="199">
        <f t="shared" si="18"/>
        <v>5154</v>
      </c>
    </row>
    <row r="24" spans="1:117" x14ac:dyDescent="0.2">
      <c r="A24" s="96" t="s">
        <v>36</v>
      </c>
      <c r="B24" s="96">
        <v>168</v>
      </c>
      <c r="C24" s="97">
        <f t="shared" si="12"/>
        <v>144</v>
      </c>
      <c r="D24" s="97">
        <f t="shared" si="13"/>
        <v>14400</v>
      </c>
      <c r="E24" s="97">
        <v>100</v>
      </c>
      <c r="F24" s="97">
        <v>100</v>
      </c>
      <c r="G24" s="175">
        <f t="shared" si="19"/>
        <v>100</v>
      </c>
      <c r="H24" s="143">
        <f>'за 2022 год'!G24</f>
        <v>57</v>
      </c>
      <c r="I24" s="176">
        <f>'за 2022 год'!H24</f>
        <v>58.25</v>
      </c>
      <c r="J24" s="177">
        <f t="shared" si="20"/>
        <v>102.19298245614034</v>
      </c>
      <c r="K24" s="178" t="s">
        <v>91</v>
      </c>
      <c r="L24" s="143">
        <f>'за 2022 год'!M24</f>
        <v>87</v>
      </c>
      <c r="M24" s="179">
        <f>'за 2022 год'!N24</f>
        <v>96.5</v>
      </c>
      <c r="N24" s="177">
        <f t="shared" si="21"/>
        <v>110.91954022988506</v>
      </c>
      <c r="O24" s="180" t="s">
        <v>91</v>
      </c>
      <c r="P24" s="181">
        <f t="shared" si="22"/>
        <v>107.46527777777777</v>
      </c>
      <c r="Q24" s="223" t="s">
        <v>91</v>
      </c>
      <c r="R24" s="161">
        <f>'за 2022 год'!O24</f>
        <v>5700</v>
      </c>
      <c r="S24" s="171">
        <f>'за 2022 год'!P24</f>
        <v>5493</v>
      </c>
      <c r="T24" s="182">
        <f t="shared" si="23"/>
        <v>96.368421052631575</v>
      </c>
      <c r="U24" s="178" t="s">
        <v>91</v>
      </c>
      <c r="V24" s="143">
        <f>'за 2022 год'!Q24</f>
        <v>8700</v>
      </c>
      <c r="W24" s="154">
        <f>'за 2022 год'!R24</f>
        <v>13255</v>
      </c>
      <c r="X24" s="183">
        <f t="shared" si="24"/>
        <v>152.35632183908046</v>
      </c>
      <c r="Y24" s="178" t="s">
        <v>91</v>
      </c>
      <c r="Z24" s="184">
        <f t="shared" si="25"/>
        <v>130.19444444444446</v>
      </c>
      <c r="AA24" s="181">
        <v>100</v>
      </c>
      <c r="AB24" s="225" t="s">
        <v>91</v>
      </c>
      <c r="AC24" s="185">
        <f t="shared" si="26"/>
        <v>103.73263888888889</v>
      </c>
      <c r="AD24" s="96" t="s">
        <v>36</v>
      </c>
      <c r="AE24" s="150">
        <f>'за 2022 год'!W24</f>
        <v>2</v>
      </c>
      <c r="AF24" s="186">
        <f>'за 2022 год'!X24</f>
        <v>2.75</v>
      </c>
      <c r="AG24" s="187"/>
      <c r="AH24" s="150">
        <f>'за 2022 год'!AC24</f>
        <v>1</v>
      </c>
      <c r="AI24" s="144">
        <f>'за 2022 год'!AD24</f>
        <v>1.5</v>
      </c>
      <c r="AJ24" s="187"/>
      <c r="AK24" s="188">
        <f>'за 2022 год'!AI24</f>
        <v>141</v>
      </c>
      <c r="AL24" s="144">
        <f>'за 2022 год'!AJ24</f>
        <v>150.5</v>
      </c>
      <c r="AM24" s="189"/>
      <c r="AN24" s="178" t="s">
        <v>91</v>
      </c>
      <c r="AO24" s="190">
        <f t="shared" si="27"/>
        <v>107.46527777777777</v>
      </c>
      <c r="AP24" s="150">
        <f>'за 2022 год'!AK24</f>
        <v>200</v>
      </c>
      <c r="AQ24" s="144">
        <f>'за 2022 год'!AL24</f>
        <v>247</v>
      </c>
      <c r="AR24" s="191"/>
      <c r="AS24" s="143">
        <f>'за 2022 год'!AM24</f>
        <v>100</v>
      </c>
      <c r="AT24" s="144">
        <f>'за 2022 год'!AN24</f>
        <v>191</v>
      </c>
      <c r="AU24" s="191"/>
      <c r="AV24" s="143">
        <f>'за 2022 год'!AO24</f>
        <v>14100</v>
      </c>
      <c r="AW24" s="171">
        <f>'за 2022 год'!AP24</f>
        <v>18310</v>
      </c>
      <c r="AX24" s="168"/>
      <c r="AY24" s="191"/>
      <c r="AZ24" s="178" t="s">
        <v>91</v>
      </c>
      <c r="BA24" s="145">
        <f t="shared" si="28"/>
        <v>130.19444444444446</v>
      </c>
      <c r="BB24" s="181">
        <v>100</v>
      </c>
      <c r="BC24" s="96" t="s">
        <v>36</v>
      </c>
      <c r="BD24" s="192">
        <f>'за 2022 год'!AQ24</f>
        <v>2000</v>
      </c>
      <c r="BE24" s="144">
        <f>'за 2022 год'!AR24</f>
        <v>2470</v>
      </c>
      <c r="BF24" s="191"/>
      <c r="BG24" s="192">
        <f>'за 2022 год'!AS24</f>
        <v>1000</v>
      </c>
      <c r="BH24" s="144">
        <f>'за 2022 год'!AT24</f>
        <v>1910</v>
      </c>
      <c r="BI24" s="191"/>
      <c r="BJ24" s="192">
        <f>'за 2022 год'!AU24</f>
        <v>141000</v>
      </c>
      <c r="BK24" s="144">
        <f>'за 2022 год'!AV24</f>
        <v>183100</v>
      </c>
      <c r="BL24" s="189"/>
      <c r="BM24" s="180" t="s">
        <v>91</v>
      </c>
      <c r="BN24" s="194">
        <f t="shared" si="29"/>
        <v>130.19444444444446</v>
      </c>
      <c r="BO24" s="181">
        <v>100</v>
      </c>
      <c r="BP24" s="185">
        <f>SUM(AO24,BB24,BO24)/3</f>
        <v>102.48842592592592</v>
      </c>
      <c r="BQ24" s="195">
        <f t="shared" si="31"/>
        <v>103.1105324074074</v>
      </c>
      <c r="BR24" s="96" t="s">
        <v>36</v>
      </c>
      <c r="BS24" s="195"/>
      <c r="BT24" s="197"/>
      <c r="BU24" s="198"/>
      <c r="BV24" s="123"/>
      <c r="BW24" s="139"/>
      <c r="BX24" s="198"/>
      <c r="BY24" s="195"/>
      <c r="BZ24" s="197"/>
      <c r="CA24" s="198"/>
      <c r="CB24" s="123"/>
      <c r="CC24" s="139"/>
      <c r="CD24" s="198"/>
      <c r="CE24" s="195"/>
      <c r="CF24" s="197"/>
      <c r="CG24" s="198"/>
      <c r="CH24" s="143"/>
      <c r="CI24" s="186"/>
      <c r="CJ24" s="145"/>
      <c r="CK24" s="146"/>
      <c r="CL24" s="147"/>
      <c r="CM24" s="148">
        <f t="shared" si="37"/>
        <v>100</v>
      </c>
      <c r="CN24" s="148">
        <f t="shared" si="38"/>
        <v>103.1105324074074</v>
      </c>
      <c r="CO24" s="149">
        <f t="shared" si="16"/>
        <v>101.5552662037037</v>
      </c>
      <c r="CP24" s="96" t="s">
        <v>36</v>
      </c>
      <c r="CQ24" s="143"/>
      <c r="CR24" s="151"/>
      <c r="CS24" s="152"/>
      <c r="CT24" s="172"/>
      <c r="CU24" s="153"/>
      <c r="CV24" s="143"/>
      <c r="CW24" s="151"/>
      <c r="CX24" s="152"/>
      <c r="CY24" s="153"/>
      <c r="CZ24" s="96"/>
      <c r="DA24" s="154"/>
      <c r="DB24" s="155"/>
      <c r="DC24" s="172"/>
      <c r="DD24" s="153"/>
      <c r="DE24" s="173"/>
      <c r="DF24" s="173"/>
      <c r="DG24" s="174"/>
      <c r="DH24" s="196" t="s">
        <v>36</v>
      </c>
      <c r="DI24" s="199">
        <f t="shared" si="9"/>
        <v>0</v>
      </c>
      <c r="DJ24" s="199">
        <f t="shared" si="32"/>
        <v>154.75</v>
      </c>
      <c r="DK24" s="199">
        <f t="shared" si="33"/>
        <v>154.75</v>
      </c>
      <c r="DL24" s="199">
        <f t="shared" si="17"/>
        <v>18748</v>
      </c>
      <c r="DM24" s="199">
        <f t="shared" si="18"/>
        <v>18748</v>
      </c>
    </row>
    <row r="25" spans="1:117" x14ac:dyDescent="0.2">
      <c r="A25" s="96" t="s">
        <v>37</v>
      </c>
      <c r="B25" s="96">
        <v>168</v>
      </c>
      <c r="C25" s="97">
        <f t="shared" si="12"/>
        <v>136</v>
      </c>
      <c r="D25" s="97">
        <f t="shared" si="13"/>
        <v>13600</v>
      </c>
      <c r="E25" s="97">
        <v>100</v>
      </c>
      <c r="F25" s="97">
        <v>100</v>
      </c>
      <c r="G25" s="175">
        <f t="shared" si="19"/>
        <v>100</v>
      </c>
      <c r="H25" s="143">
        <f>'за 2022 год'!G25</f>
        <v>31</v>
      </c>
      <c r="I25" s="176">
        <f>'за 2022 год'!H25</f>
        <v>34.75</v>
      </c>
      <c r="J25" s="177">
        <f t="shared" si="20"/>
        <v>112.09677419354837</v>
      </c>
      <c r="K25" s="178" t="s">
        <v>91</v>
      </c>
      <c r="L25" s="143">
        <f>'за 2022 год'!M25</f>
        <v>105</v>
      </c>
      <c r="M25" s="179">
        <f>'за 2022 год'!N25</f>
        <v>94.75</v>
      </c>
      <c r="N25" s="177">
        <f t="shared" si="21"/>
        <v>90.238095238095241</v>
      </c>
      <c r="O25" s="180" t="s">
        <v>91</v>
      </c>
      <c r="P25" s="181">
        <f t="shared" si="22"/>
        <v>95.220588235294116</v>
      </c>
      <c r="Q25" s="223" t="s">
        <v>91</v>
      </c>
      <c r="R25" s="161">
        <f>'за 2022 год'!O25</f>
        <v>3100</v>
      </c>
      <c r="S25" s="171">
        <f>'за 2022 год'!P25</f>
        <v>2220</v>
      </c>
      <c r="T25" s="182">
        <f t="shared" si="23"/>
        <v>71.612903225806463</v>
      </c>
      <c r="U25" s="178" t="s">
        <v>92</v>
      </c>
      <c r="V25" s="143">
        <f>'за 2022 год'!Q25</f>
        <v>10500</v>
      </c>
      <c r="W25" s="154">
        <f>'за 2022 год'!R25</f>
        <v>10492</v>
      </c>
      <c r="X25" s="183">
        <f t="shared" si="24"/>
        <v>99.923809523809524</v>
      </c>
      <c r="Y25" s="178" t="s">
        <v>91</v>
      </c>
      <c r="Z25" s="184">
        <f t="shared" si="25"/>
        <v>93.470588235294116</v>
      </c>
      <c r="AA25" s="181">
        <v>93</v>
      </c>
      <c r="AB25" s="225" t="s">
        <v>91</v>
      </c>
      <c r="AC25" s="185">
        <f t="shared" si="26"/>
        <v>94.110294117647058</v>
      </c>
      <c r="AD25" s="96" t="s">
        <v>37</v>
      </c>
      <c r="AE25" s="150">
        <f>'за 2022 год'!W25</f>
        <v>2</v>
      </c>
      <c r="AF25" s="186">
        <f>'за 2022 год'!X25</f>
        <v>2</v>
      </c>
      <c r="AG25" s="187"/>
      <c r="AH25" s="150">
        <f>'за 2022 год'!AC25</f>
        <v>0</v>
      </c>
      <c r="AI25" s="144">
        <f>'за 2022 год'!AD25</f>
        <v>1.5</v>
      </c>
      <c r="AJ25" s="187"/>
      <c r="AK25" s="188">
        <f>'за 2022 год'!AI25</f>
        <v>134</v>
      </c>
      <c r="AL25" s="144">
        <f>'за 2022 год'!AJ25</f>
        <v>126</v>
      </c>
      <c r="AM25" s="189"/>
      <c r="AN25" s="178" t="s">
        <v>91</v>
      </c>
      <c r="AO25" s="190">
        <f t="shared" si="27"/>
        <v>95.220588235294116</v>
      </c>
      <c r="AP25" s="150">
        <f>'за 2022 год'!AK25</f>
        <v>200</v>
      </c>
      <c r="AQ25" s="144">
        <f>'за 2022 год'!AL25</f>
        <v>155</v>
      </c>
      <c r="AR25" s="191"/>
      <c r="AS25" s="143">
        <f>'за 2022 год'!AM25</f>
        <v>0</v>
      </c>
      <c r="AT25" s="144">
        <f>'за 2022 год'!AN25</f>
        <v>108</v>
      </c>
      <c r="AU25" s="191"/>
      <c r="AV25" s="143">
        <f>'за 2022 год'!AO25</f>
        <v>13400</v>
      </c>
      <c r="AW25" s="171">
        <f>'за 2022 год'!AP25</f>
        <v>12449</v>
      </c>
      <c r="AX25" s="168"/>
      <c r="AY25" s="191"/>
      <c r="AZ25" s="178" t="s">
        <v>91</v>
      </c>
      <c r="BA25" s="145">
        <f t="shared" si="28"/>
        <v>93.470588235294116</v>
      </c>
      <c r="BB25" s="181">
        <v>100</v>
      </c>
      <c r="BC25" s="96" t="s">
        <v>37</v>
      </c>
      <c r="BD25" s="192">
        <f>'за 2022 год'!AQ25</f>
        <v>2400</v>
      </c>
      <c r="BE25" s="144">
        <f>'за 2022 год'!AR25</f>
        <v>1860</v>
      </c>
      <c r="BF25" s="191"/>
      <c r="BG25" s="192">
        <f>'за 2022 год'!AS25</f>
        <v>0</v>
      </c>
      <c r="BH25" s="144">
        <f>'за 2022 год'!AT25</f>
        <v>1296</v>
      </c>
      <c r="BI25" s="191"/>
      <c r="BJ25" s="192">
        <f>'за 2022 год'!AU25</f>
        <v>160800</v>
      </c>
      <c r="BK25" s="144">
        <f>'за 2022 год'!AV25</f>
        <v>149388</v>
      </c>
      <c r="BL25" s="189"/>
      <c r="BM25" s="180" t="s">
        <v>91</v>
      </c>
      <c r="BN25" s="194">
        <f>100*SUM(BE25,BH25,BK25)/SUM(BD25,BG25,BJ25)</f>
        <v>93.470588235294116</v>
      </c>
      <c r="BO25" s="181">
        <v>100</v>
      </c>
      <c r="BP25" s="185">
        <f t="shared" si="30"/>
        <v>98.406862745098053</v>
      </c>
      <c r="BQ25" s="195">
        <f t="shared" si="31"/>
        <v>96.258578431372555</v>
      </c>
      <c r="BR25" s="96" t="s">
        <v>37</v>
      </c>
      <c r="BS25" s="195"/>
      <c r="BT25" s="197"/>
      <c r="BU25" s="198"/>
      <c r="BV25" s="123"/>
      <c r="BW25" s="139"/>
      <c r="BX25" s="198"/>
      <c r="BY25" s="195"/>
      <c r="BZ25" s="197"/>
      <c r="CA25" s="198"/>
      <c r="CB25" s="123"/>
      <c r="CC25" s="139"/>
      <c r="CD25" s="198"/>
      <c r="CE25" s="195"/>
      <c r="CF25" s="197"/>
      <c r="CG25" s="198"/>
      <c r="CH25" s="143"/>
      <c r="CI25" s="186"/>
      <c r="CJ25" s="145"/>
      <c r="CK25" s="146"/>
      <c r="CL25" s="147"/>
      <c r="CM25" s="148">
        <f t="shared" si="37"/>
        <v>100</v>
      </c>
      <c r="CN25" s="148">
        <f t="shared" si="38"/>
        <v>96.258578431372555</v>
      </c>
      <c r="CO25" s="149">
        <f t="shared" si="16"/>
        <v>98.129289215686271</v>
      </c>
      <c r="CP25" s="96" t="s">
        <v>37</v>
      </c>
      <c r="CQ25" s="143"/>
      <c r="CR25" s="151"/>
      <c r="CS25" s="152"/>
      <c r="CT25" s="172"/>
      <c r="CU25" s="153"/>
      <c r="CV25" s="143"/>
      <c r="CW25" s="151"/>
      <c r="CX25" s="152"/>
      <c r="CY25" s="153"/>
      <c r="CZ25" s="96"/>
      <c r="DA25" s="154"/>
      <c r="DB25" s="155"/>
      <c r="DC25" s="172"/>
      <c r="DD25" s="153"/>
      <c r="DE25" s="173"/>
      <c r="DF25" s="173"/>
      <c r="DG25" s="174"/>
      <c r="DH25" s="196" t="s">
        <v>37</v>
      </c>
      <c r="DI25" s="199">
        <f t="shared" si="9"/>
        <v>0</v>
      </c>
      <c r="DJ25" s="199">
        <f t="shared" si="32"/>
        <v>129.5</v>
      </c>
      <c r="DK25" s="199">
        <f t="shared" si="33"/>
        <v>129.5</v>
      </c>
      <c r="DL25" s="199">
        <f t="shared" si="17"/>
        <v>12712</v>
      </c>
      <c r="DM25" s="199">
        <f t="shared" si="18"/>
        <v>12712</v>
      </c>
    </row>
    <row r="26" spans="1:117" x14ac:dyDescent="0.2">
      <c r="A26" s="96" t="s">
        <v>38</v>
      </c>
      <c r="B26" s="96">
        <v>168</v>
      </c>
      <c r="C26" s="97">
        <f t="shared" si="12"/>
        <v>98</v>
      </c>
      <c r="D26" s="97">
        <f t="shared" si="13"/>
        <v>9800</v>
      </c>
      <c r="E26" s="97">
        <v>100</v>
      </c>
      <c r="F26" s="97">
        <v>100</v>
      </c>
      <c r="G26" s="175">
        <f t="shared" si="19"/>
        <v>100</v>
      </c>
      <c r="H26" s="143">
        <f>'за 2022 год'!G26</f>
        <v>13</v>
      </c>
      <c r="I26" s="176">
        <f>'за 2022 год'!H26</f>
        <v>9.75</v>
      </c>
      <c r="J26" s="177">
        <f t="shared" si="20"/>
        <v>75</v>
      </c>
      <c r="K26" s="178" t="s">
        <v>92</v>
      </c>
      <c r="L26" s="143">
        <f>'за 2022 год'!M26</f>
        <v>85</v>
      </c>
      <c r="M26" s="179">
        <f>'за 2022 год'!N26</f>
        <v>88</v>
      </c>
      <c r="N26" s="177">
        <f t="shared" si="21"/>
        <v>103.5294117647059</v>
      </c>
      <c r="O26" s="180" t="s">
        <v>91</v>
      </c>
      <c r="P26" s="181">
        <f t="shared" si="22"/>
        <v>99.744897959183675</v>
      </c>
      <c r="Q26" s="223" t="s">
        <v>91</v>
      </c>
      <c r="R26" s="161">
        <f>'за 2022 год'!O26</f>
        <v>1300</v>
      </c>
      <c r="S26" s="171">
        <f>'за 2022 год'!P26</f>
        <v>1708</v>
      </c>
      <c r="T26" s="182">
        <f t="shared" si="23"/>
        <v>131.38461538461539</v>
      </c>
      <c r="U26" s="178" t="s">
        <v>91</v>
      </c>
      <c r="V26" s="143">
        <f>'за 2022 год'!Q26</f>
        <v>8500</v>
      </c>
      <c r="W26" s="154">
        <f>'за 2022 год'!R26</f>
        <v>11067</v>
      </c>
      <c r="X26" s="183">
        <f t="shared" si="24"/>
        <v>130.20000000000002</v>
      </c>
      <c r="Y26" s="178" t="s">
        <v>91</v>
      </c>
      <c r="Z26" s="184">
        <f t="shared" si="25"/>
        <v>130.35714285714286</v>
      </c>
      <c r="AA26" s="181">
        <v>100</v>
      </c>
      <c r="AB26" s="225" t="s">
        <v>91</v>
      </c>
      <c r="AC26" s="185">
        <f t="shared" si="26"/>
        <v>99.872448979591837</v>
      </c>
      <c r="AD26" s="96" t="s">
        <v>38</v>
      </c>
      <c r="AE26" s="150">
        <f>'за 2022 год'!W26</f>
        <v>1</v>
      </c>
      <c r="AF26" s="186">
        <f>'за 2022 год'!X26</f>
        <v>1</v>
      </c>
      <c r="AG26" s="187"/>
      <c r="AH26" s="150">
        <f>'за 2022 год'!AC26</f>
        <v>0</v>
      </c>
      <c r="AI26" s="144">
        <f>'за 2022 год'!AD26</f>
        <v>0</v>
      </c>
      <c r="AJ26" s="187"/>
      <c r="AK26" s="188">
        <f>'за 2022 год'!AI26</f>
        <v>97</v>
      </c>
      <c r="AL26" s="144">
        <f>'за 2022 год'!AJ26</f>
        <v>96.75</v>
      </c>
      <c r="AM26" s="189"/>
      <c r="AN26" s="178" t="s">
        <v>91</v>
      </c>
      <c r="AO26" s="190">
        <f t="shared" si="27"/>
        <v>99.744897959183675</v>
      </c>
      <c r="AP26" s="150">
        <f>'за 2022 год'!AK26</f>
        <v>100</v>
      </c>
      <c r="AQ26" s="144">
        <f>'за 2022 год'!AL26</f>
        <v>133</v>
      </c>
      <c r="AR26" s="191"/>
      <c r="AS26" s="143">
        <f>'за 2022 год'!AM26</f>
        <v>0</v>
      </c>
      <c r="AT26" s="144">
        <f>'за 2022 год'!AN26</f>
        <v>0</v>
      </c>
      <c r="AU26" s="191"/>
      <c r="AV26" s="143">
        <f>'за 2022 год'!AO26</f>
        <v>9700</v>
      </c>
      <c r="AW26" s="171">
        <f>'за 2022 год'!AP26</f>
        <v>12642</v>
      </c>
      <c r="AX26" s="168"/>
      <c r="AY26" s="191"/>
      <c r="AZ26" s="178" t="s">
        <v>91</v>
      </c>
      <c r="BA26" s="145">
        <f t="shared" si="28"/>
        <v>130.35714285714286</v>
      </c>
      <c r="BB26" s="181">
        <v>100</v>
      </c>
      <c r="BC26" s="96" t="s">
        <v>38</v>
      </c>
      <c r="BD26" s="192">
        <f>'за 2022 год'!AQ26</f>
        <v>1200</v>
      </c>
      <c r="BE26" s="144">
        <f>'за 2022 год'!AR26</f>
        <v>1596</v>
      </c>
      <c r="BF26" s="191"/>
      <c r="BG26" s="192">
        <f>'за 2022 год'!AS26</f>
        <v>0</v>
      </c>
      <c r="BH26" s="144">
        <f>'за 2022 год'!AT26</f>
        <v>0</v>
      </c>
      <c r="BI26" s="191"/>
      <c r="BJ26" s="192">
        <f>'за 2022 год'!AU26</f>
        <v>116400</v>
      </c>
      <c r="BK26" s="144">
        <f>'за 2022 год'!AV26</f>
        <v>151704</v>
      </c>
      <c r="BL26" s="189"/>
      <c r="BM26" s="180" t="s">
        <v>91</v>
      </c>
      <c r="BN26" s="194">
        <f t="shared" si="29"/>
        <v>130.35714285714286</v>
      </c>
      <c r="BO26" s="181">
        <v>100</v>
      </c>
      <c r="BP26" s="185">
        <f t="shared" si="30"/>
        <v>99.914965986394563</v>
      </c>
      <c r="BQ26" s="195">
        <f t="shared" si="31"/>
        <v>99.893707482993193</v>
      </c>
      <c r="BR26" s="96" t="s">
        <v>38</v>
      </c>
      <c r="BS26" s="195"/>
      <c r="BT26" s="197"/>
      <c r="BU26" s="198"/>
      <c r="BV26" s="123"/>
      <c r="BW26" s="139"/>
      <c r="BX26" s="198"/>
      <c r="BY26" s="195"/>
      <c r="BZ26" s="197"/>
      <c r="CA26" s="198"/>
      <c r="CB26" s="123"/>
      <c r="CC26" s="139"/>
      <c r="CD26" s="198"/>
      <c r="CE26" s="195"/>
      <c r="CF26" s="197"/>
      <c r="CG26" s="198"/>
      <c r="CH26" s="143"/>
      <c r="CI26" s="186"/>
      <c r="CJ26" s="145"/>
      <c r="CK26" s="146"/>
      <c r="CL26" s="147"/>
      <c r="CM26" s="148">
        <f t="shared" si="37"/>
        <v>100</v>
      </c>
      <c r="CN26" s="148">
        <f t="shared" si="38"/>
        <v>99.893707482993193</v>
      </c>
      <c r="CO26" s="149">
        <f t="shared" si="16"/>
        <v>99.946853741496597</v>
      </c>
      <c r="CP26" s="96" t="s">
        <v>38</v>
      </c>
      <c r="CQ26" s="143"/>
      <c r="CR26" s="151"/>
      <c r="CS26" s="152"/>
      <c r="CT26" s="172"/>
      <c r="CU26" s="153"/>
      <c r="CV26" s="143"/>
      <c r="CW26" s="151"/>
      <c r="CX26" s="152"/>
      <c r="CY26" s="153"/>
      <c r="CZ26" s="96"/>
      <c r="DA26" s="154"/>
      <c r="DB26" s="155"/>
      <c r="DC26" s="172"/>
      <c r="DD26" s="153"/>
      <c r="DE26" s="173"/>
      <c r="DF26" s="173"/>
      <c r="DG26" s="174"/>
      <c r="DH26" s="196" t="s">
        <v>38</v>
      </c>
      <c r="DI26" s="199">
        <f t="shared" si="9"/>
        <v>0</v>
      </c>
      <c r="DJ26" s="199">
        <f t="shared" si="32"/>
        <v>97.75</v>
      </c>
      <c r="DK26" s="199">
        <f t="shared" si="33"/>
        <v>97.75</v>
      </c>
      <c r="DL26" s="199">
        <f t="shared" si="17"/>
        <v>12775</v>
      </c>
      <c r="DM26" s="199">
        <f t="shared" si="18"/>
        <v>12775</v>
      </c>
    </row>
    <row r="27" spans="1:117" x14ac:dyDescent="0.2">
      <c r="A27" s="96" t="s">
        <v>39</v>
      </c>
      <c r="B27" s="96">
        <v>168</v>
      </c>
      <c r="C27" s="97">
        <f t="shared" si="12"/>
        <v>24</v>
      </c>
      <c r="D27" s="97">
        <f t="shared" si="13"/>
        <v>2400</v>
      </c>
      <c r="E27" s="97">
        <v>100</v>
      </c>
      <c r="F27" s="97">
        <v>100</v>
      </c>
      <c r="G27" s="175">
        <f t="shared" si="19"/>
        <v>100</v>
      </c>
      <c r="H27" s="143">
        <f>'за 2022 год'!G27</f>
        <v>6</v>
      </c>
      <c r="I27" s="176">
        <f>'за 2022 год'!H27</f>
        <v>6</v>
      </c>
      <c r="J27" s="177">
        <f t="shared" si="20"/>
        <v>100</v>
      </c>
      <c r="K27" s="178" t="s">
        <v>91</v>
      </c>
      <c r="L27" s="143">
        <f>'за 2022 год'!M27</f>
        <v>18</v>
      </c>
      <c r="M27" s="179">
        <f>'за 2022 год'!N27</f>
        <v>18.25</v>
      </c>
      <c r="N27" s="177">
        <f t="shared" si="21"/>
        <v>101.38888888888889</v>
      </c>
      <c r="O27" s="180" t="s">
        <v>91</v>
      </c>
      <c r="P27" s="181">
        <f t="shared" si="22"/>
        <v>101.04166666666667</v>
      </c>
      <c r="Q27" s="223" t="s">
        <v>91</v>
      </c>
      <c r="R27" s="161">
        <f>'за 2022 год'!O27</f>
        <v>600</v>
      </c>
      <c r="S27" s="171">
        <f>'за 2022 год'!P27</f>
        <v>683</v>
      </c>
      <c r="T27" s="182">
        <f t="shared" si="23"/>
        <v>113.83333333333334</v>
      </c>
      <c r="U27" s="178" t="s">
        <v>91</v>
      </c>
      <c r="V27" s="143">
        <f>'за 2022 год'!Q27</f>
        <v>1800</v>
      </c>
      <c r="W27" s="154">
        <f>'за 2022 год'!R27</f>
        <v>2575</v>
      </c>
      <c r="X27" s="183">
        <f t="shared" si="24"/>
        <v>143.05555555555557</v>
      </c>
      <c r="Y27" s="178" t="s">
        <v>91</v>
      </c>
      <c r="Z27" s="184">
        <f t="shared" si="25"/>
        <v>135.75</v>
      </c>
      <c r="AA27" s="181">
        <v>100</v>
      </c>
      <c r="AB27" s="225" t="s">
        <v>91</v>
      </c>
      <c r="AC27" s="185">
        <f t="shared" si="26"/>
        <v>100.52083333333334</v>
      </c>
      <c r="AD27" s="96" t="s">
        <v>39</v>
      </c>
      <c r="AE27" s="150">
        <f>'за 2022 год'!W27</f>
        <v>0</v>
      </c>
      <c r="AF27" s="186">
        <f>'за 2022 год'!X27</f>
        <v>0</v>
      </c>
      <c r="AG27" s="187"/>
      <c r="AH27" s="150">
        <f>'за 2022 год'!AC27</f>
        <v>0</v>
      </c>
      <c r="AI27" s="144">
        <f>'за 2022 год'!AD27</f>
        <v>0</v>
      </c>
      <c r="AJ27" s="187"/>
      <c r="AK27" s="188">
        <f>'за 2022 год'!AI27</f>
        <v>24</v>
      </c>
      <c r="AL27" s="144">
        <f>'за 2022 год'!AJ27</f>
        <v>24.25</v>
      </c>
      <c r="AM27" s="189"/>
      <c r="AN27" s="178" t="s">
        <v>91</v>
      </c>
      <c r="AO27" s="190">
        <f t="shared" si="27"/>
        <v>101.04166666666667</v>
      </c>
      <c r="AP27" s="150">
        <f>'за 2022 год'!AK27</f>
        <v>0</v>
      </c>
      <c r="AQ27" s="144">
        <f>'за 2022 год'!AL27</f>
        <v>0</v>
      </c>
      <c r="AR27" s="191"/>
      <c r="AS27" s="143">
        <f>'за 2022 год'!AM27</f>
        <v>0</v>
      </c>
      <c r="AT27" s="144">
        <f>'за 2022 год'!AN27</f>
        <v>0</v>
      </c>
      <c r="AU27" s="191"/>
      <c r="AV27" s="143">
        <f>'за 2022 год'!AO27</f>
        <v>2400</v>
      </c>
      <c r="AW27" s="171">
        <f>'за 2022 год'!AP27</f>
        <v>3258</v>
      </c>
      <c r="AX27" s="168"/>
      <c r="AY27" s="191"/>
      <c r="AZ27" s="178" t="s">
        <v>91</v>
      </c>
      <c r="BA27" s="145">
        <f t="shared" si="28"/>
        <v>135.75</v>
      </c>
      <c r="BB27" s="181">
        <v>100</v>
      </c>
      <c r="BC27" s="96" t="s">
        <v>39</v>
      </c>
      <c r="BD27" s="192">
        <f>'за 2022 год'!AQ27</f>
        <v>0</v>
      </c>
      <c r="BE27" s="144">
        <f>'за 2022 год'!AR27</f>
        <v>0</v>
      </c>
      <c r="BF27" s="191"/>
      <c r="BG27" s="192">
        <f>'за 2022 год'!AS27</f>
        <v>0</v>
      </c>
      <c r="BH27" s="144">
        <f>'за 2022 год'!AT27</f>
        <v>0</v>
      </c>
      <c r="BI27" s="191"/>
      <c r="BJ27" s="192">
        <f>'за 2022 год'!AU27</f>
        <v>28800</v>
      </c>
      <c r="BK27" s="144">
        <f>'за 2022 год'!AV27</f>
        <v>36598</v>
      </c>
      <c r="BL27" s="189"/>
      <c r="BM27" s="180" t="s">
        <v>91</v>
      </c>
      <c r="BN27" s="194">
        <f t="shared" si="29"/>
        <v>127.07638888888889</v>
      </c>
      <c r="BO27" s="181">
        <v>100</v>
      </c>
      <c r="BP27" s="185">
        <f t="shared" si="30"/>
        <v>100.34722222222223</v>
      </c>
      <c r="BQ27" s="195">
        <f t="shared" si="31"/>
        <v>100.43402777777779</v>
      </c>
      <c r="BR27" s="96" t="s">
        <v>39</v>
      </c>
      <c r="BS27" s="195"/>
      <c r="BT27" s="197"/>
      <c r="BU27" s="198"/>
      <c r="BV27" s="123"/>
      <c r="BW27" s="139"/>
      <c r="BX27" s="198"/>
      <c r="BY27" s="195"/>
      <c r="BZ27" s="197"/>
      <c r="CA27" s="198"/>
      <c r="CB27" s="123"/>
      <c r="CC27" s="139"/>
      <c r="CD27" s="198"/>
      <c r="CE27" s="195"/>
      <c r="CF27" s="197"/>
      <c r="CG27" s="198"/>
      <c r="CH27" s="143"/>
      <c r="CI27" s="186"/>
      <c r="CJ27" s="145"/>
      <c r="CK27" s="146"/>
      <c r="CL27" s="147"/>
      <c r="CM27" s="148">
        <f t="shared" si="37"/>
        <v>100</v>
      </c>
      <c r="CN27" s="148">
        <f t="shared" si="38"/>
        <v>100.43402777777779</v>
      </c>
      <c r="CO27" s="149">
        <f t="shared" si="16"/>
        <v>100.21701388888889</v>
      </c>
      <c r="CP27" s="96" t="s">
        <v>39</v>
      </c>
      <c r="CQ27" s="143"/>
      <c r="CR27" s="151"/>
      <c r="CS27" s="152"/>
      <c r="CT27" s="172"/>
      <c r="CU27" s="153"/>
      <c r="CV27" s="143"/>
      <c r="CW27" s="151"/>
      <c r="CX27" s="152"/>
      <c r="CY27" s="153"/>
      <c r="CZ27" s="96"/>
      <c r="DA27" s="154"/>
      <c r="DB27" s="155"/>
      <c r="DC27" s="172"/>
      <c r="DD27" s="153"/>
      <c r="DE27" s="173"/>
      <c r="DF27" s="173"/>
      <c r="DG27" s="174"/>
      <c r="DH27" s="196" t="s">
        <v>39</v>
      </c>
      <c r="DI27" s="199">
        <f t="shared" si="9"/>
        <v>0</v>
      </c>
      <c r="DJ27" s="199">
        <f t="shared" si="32"/>
        <v>24.25</v>
      </c>
      <c r="DK27" s="199">
        <f t="shared" si="33"/>
        <v>24.25</v>
      </c>
      <c r="DL27" s="199">
        <f t="shared" si="17"/>
        <v>3258</v>
      </c>
      <c r="DM27" s="199">
        <f t="shared" si="18"/>
        <v>3258</v>
      </c>
    </row>
    <row r="28" spans="1:117" x14ac:dyDescent="0.2">
      <c r="A28" s="96" t="s">
        <v>40</v>
      </c>
      <c r="B28" s="96">
        <v>168</v>
      </c>
      <c r="C28" s="97">
        <f t="shared" si="12"/>
        <v>38</v>
      </c>
      <c r="D28" s="97">
        <f t="shared" si="13"/>
        <v>3800</v>
      </c>
      <c r="E28" s="97">
        <v>100</v>
      </c>
      <c r="F28" s="97">
        <v>100</v>
      </c>
      <c r="G28" s="175">
        <f t="shared" si="19"/>
        <v>100</v>
      </c>
      <c r="H28" s="143">
        <f>'за 2022 год'!G28</f>
        <v>17</v>
      </c>
      <c r="I28" s="176">
        <f>'за 2022 год'!H28</f>
        <v>14.25</v>
      </c>
      <c r="J28" s="177">
        <f t="shared" si="20"/>
        <v>83.82352941176471</v>
      </c>
      <c r="K28" s="178" t="s">
        <v>92</v>
      </c>
      <c r="L28" s="143">
        <f>'за 2022 год'!M28</f>
        <v>21</v>
      </c>
      <c r="M28" s="179">
        <f>'за 2022 год'!N28</f>
        <v>20.25</v>
      </c>
      <c r="N28" s="177">
        <f t="shared" si="21"/>
        <v>96.428571428571431</v>
      </c>
      <c r="O28" s="180" t="s">
        <v>91</v>
      </c>
      <c r="P28" s="181">
        <f t="shared" si="22"/>
        <v>90.78947368421052</v>
      </c>
      <c r="Q28" s="223" t="s">
        <v>91</v>
      </c>
      <c r="R28" s="161">
        <f>'за 2022 год'!O28</f>
        <v>1700</v>
      </c>
      <c r="S28" s="171">
        <f>'за 2022 год'!P28</f>
        <v>2121</v>
      </c>
      <c r="T28" s="182">
        <f t="shared" si="23"/>
        <v>124.76470588235293</v>
      </c>
      <c r="U28" s="178" t="s">
        <v>91</v>
      </c>
      <c r="V28" s="143">
        <f>'за 2022 год'!Q28</f>
        <v>2100</v>
      </c>
      <c r="W28" s="154">
        <f>'за 2022 год'!R28</f>
        <v>3128</v>
      </c>
      <c r="X28" s="183">
        <f t="shared" si="24"/>
        <v>148.95238095238093</v>
      </c>
      <c r="Y28" s="178" t="s">
        <v>91</v>
      </c>
      <c r="Z28" s="184">
        <f t="shared" si="25"/>
        <v>138.13157894736841</v>
      </c>
      <c r="AA28" s="181">
        <v>100</v>
      </c>
      <c r="AB28" s="225" t="s">
        <v>91</v>
      </c>
      <c r="AC28" s="185">
        <f t="shared" si="26"/>
        <v>95.39473684210526</v>
      </c>
      <c r="AD28" s="96" t="s">
        <v>40</v>
      </c>
      <c r="AE28" s="150">
        <f>'за 2022 год'!W28</f>
        <v>0</v>
      </c>
      <c r="AF28" s="186">
        <f>'за 2022 год'!X28</f>
        <v>0</v>
      </c>
      <c r="AG28" s="187"/>
      <c r="AH28" s="150">
        <f>'за 2022 год'!AC28</f>
        <v>1</v>
      </c>
      <c r="AI28" s="144">
        <f>'за 2022 год'!AD28</f>
        <v>0.5</v>
      </c>
      <c r="AJ28" s="187"/>
      <c r="AK28" s="188">
        <f>'за 2022 год'!AI28</f>
        <v>37</v>
      </c>
      <c r="AL28" s="144">
        <f>'за 2022 год'!AJ28</f>
        <v>34</v>
      </c>
      <c r="AM28" s="189"/>
      <c r="AN28" s="178" t="s">
        <v>92</v>
      </c>
      <c r="AO28" s="190">
        <f t="shared" si="27"/>
        <v>90.78947368421052</v>
      </c>
      <c r="AP28" s="150">
        <f>'за 2022 год'!AK28</f>
        <v>0</v>
      </c>
      <c r="AQ28" s="144">
        <f>'за 2022 год'!AL28</f>
        <v>0</v>
      </c>
      <c r="AR28" s="191"/>
      <c r="AS28" s="143">
        <f>'за 2022 год'!AM28</f>
        <v>100</v>
      </c>
      <c r="AT28" s="144">
        <f>'за 2022 год'!AN28</f>
        <v>132</v>
      </c>
      <c r="AU28" s="191"/>
      <c r="AV28" s="143">
        <f>'за 2022 год'!AO28</f>
        <v>3700</v>
      </c>
      <c r="AW28" s="171">
        <f>'за 2022 год'!AP28</f>
        <v>5117</v>
      </c>
      <c r="AX28" s="168"/>
      <c r="AY28" s="191"/>
      <c r="AZ28" s="178" t="s">
        <v>91</v>
      </c>
      <c r="BA28" s="145">
        <f t="shared" si="28"/>
        <v>138.13157894736841</v>
      </c>
      <c r="BB28" s="181">
        <v>100</v>
      </c>
      <c r="BC28" s="96" t="s">
        <v>40</v>
      </c>
      <c r="BD28" s="192">
        <f>'за 2022 год'!AQ28</f>
        <v>0</v>
      </c>
      <c r="BE28" s="144">
        <f>'за 2022 год'!AR28</f>
        <v>0</v>
      </c>
      <c r="BF28" s="191"/>
      <c r="BG28" s="192">
        <f>'за 2022 год'!AS28</f>
        <v>1000</v>
      </c>
      <c r="BH28" s="144">
        <f>'за 2022 год'!AT28</f>
        <v>1320</v>
      </c>
      <c r="BI28" s="191"/>
      <c r="BJ28" s="192">
        <f>'за 2022 год'!AU28</f>
        <v>37000</v>
      </c>
      <c r="BK28" s="144">
        <f>'за 2022 год'!AV28</f>
        <v>51170</v>
      </c>
      <c r="BL28" s="189"/>
      <c r="BM28" s="180" t="s">
        <v>91</v>
      </c>
      <c r="BN28" s="194">
        <f t="shared" si="29"/>
        <v>138.13157894736841</v>
      </c>
      <c r="BO28" s="181">
        <v>100</v>
      </c>
      <c r="BP28" s="185">
        <f t="shared" si="30"/>
        <v>96.929824561403507</v>
      </c>
      <c r="BQ28" s="195">
        <f t="shared" si="31"/>
        <v>96.162280701754383</v>
      </c>
      <c r="BR28" s="96" t="s">
        <v>40</v>
      </c>
      <c r="BS28" s="195"/>
      <c r="BT28" s="197"/>
      <c r="BU28" s="198"/>
      <c r="BV28" s="123"/>
      <c r="BW28" s="139"/>
      <c r="BX28" s="198"/>
      <c r="BY28" s="195"/>
      <c r="BZ28" s="197"/>
      <c r="CA28" s="198"/>
      <c r="CB28" s="123"/>
      <c r="CC28" s="139"/>
      <c r="CD28" s="198"/>
      <c r="CE28" s="195"/>
      <c r="CF28" s="197"/>
      <c r="CG28" s="198"/>
      <c r="CH28" s="143"/>
      <c r="CI28" s="186"/>
      <c r="CJ28" s="145"/>
      <c r="CK28" s="146"/>
      <c r="CL28" s="147"/>
      <c r="CM28" s="148">
        <f t="shared" si="37"/>
        <v>100</v>
      </c>
      <c r="CN28" s="148">
        <f t="shared" si="38"/>
        <v>96.162280701754383</v>
      </c>
      <c r="CO28" s="149">
        <f t="shared" si="16"/>
        <v>98.081140350877192</v>
      </c>
      <c r="CP28" s="96" t="s">
        <v>40</v>
      </c>
      <c r="CQ28" s="143"/>
      <c r="CR28" s="151"/>
      <c r="CS28" s="152"/>
      <c r="CT28" s="172"/>
      <c r="CU28" s="153"/>
      <c r="CV28" s="143"/>
      <c r="CW28" s="151"/>
      <c r="CX28" s="152"/>
      <c r="CY28" s="153"/>
      <c r="CZ28" s="96"/>
      <c r="DA28" s="154"/>
      <c r="DB28" s="155"/>
      <c r="DC28" s="172"/>
      <c r="DD28" s="153"/>
      <c r="DE28" s="173"/>
      <c r="DF28" s="173"/>
      <c r="DG28" s="174"/>
      <c r="DH28" s="196" t="s">
        <v>40</v>
      </c>
      <c r="DI28" s="199">
        <f t="shared" si="9"/>
        <v>0</v>
      </c>
      <c r="DJ28" s="199">
        <f t="shared" si="32"/>
        <v>34.5</v>
      </c>
      <c r="DK28" s="199">
        <f t="shared" si="33"/>
        <v>34.5</v>
      </c>
      <c r="DL28" s="199">
        <f t="shared" si="17"/>
        <v>5249</v>
      </c>
      <c r="DM28" s="199">
        <f t="shared" si="18"/>
        <v>5249</v>
      </c>
    </row>
    <row r="29" spans="1:117" x14ac:dyDescent="0.2">
      <c r="A29" s="96" t="s">
        <v>41</v>
      </c>
      <c r="B29" s="96">
        <v>168</v>
      </c>
      <c r="C29" s="97">
        <f t="shared" si="12"/>
        <v>27</v>
      </c>
      <c r="D29" s="97">
        <f t="shared" si="13"/>
        <v>2700</v>
      </c>
      <c r="E29" s="97">
        <v>100</v>
      </c>
      <c r="F29" s="97">
        <v>100</v>
      </c>
      <c r="G29" s="175">
        <f t="shared" si="19"/>
        <v>100</v>
      </c>
      <c r="H29" s="143">
        <f>'за 2022 год'!G29</f>
        <v>6</v>
      </c>
      <c r="I29" s="176">
        <f>'за 2022 год'!H29</f>
        <v>6</v>
      </c>
      <c r="J29" s="177">
        <f t="shared" si="20"/>
        <v>100</v>
      </c>
      <c r="K29" s="178" t="s">
        <v>91</v>
      </c>
      <c r="L29" s="143">
        <f>'за 2022 год'!M29</f>
        <v>21</v>
      </c>
      <c r="M29" s="179">
        <f>'за 2022 год'!N29</f>
        <v>18.5</v>
      </c>
      <c r="N29" s="177">
        <f t="shared" si="21"/>
        <v>88.095238095238088</v>
      </c>
      <c r="O29" s="180" t="s">
        <v>92</v>
      </c>
      <c r="P29" s="181">
        <f t="shared" si="22"/>
        <v>90.740740740740748</v>
      </c>
      <c r="Q29" s="223" t="s">
        <v>91</v>
      </c>
      <c r="R29" s="161">
        <f>'за 2022 год'!O29</f>
        <v>600</v>
      </c>
      <c r="S29" s="171">
        <f>'за 2022 год'!P29</f>
        <v>944</v>
      </c>
      <c r="T29" s="182">
        <f t="shared" si="23"/>
        <v>157.33333333333331</v>
      </c>
      <c r="U29" s="178" t="s">
        <v>91</v>
      </c>
      <c r="V29" s="143">
        <f>'за 2022 год'!Q29</f>
        <v>2100</v>
      </c>
      <c r="W29" s="154">
        <f>'за 2022 год'!R29</f>
        <v>3216</v>
      </c>
      <c r="X29" s="183">
        <f t="shared" si="24"/>
        <v>153.14285714285714</v>
      </c>
      <c r="Y29" s="178" t="s">
        <v>91</v>
      </c>
      <c r="Z29" s="184">
        <f t="shared" si="25"/>
        <v>154.07407407407408</v>
      </c>
      <c r="AA29" s="181">
        <v>100</v>
      </c>
      <c r="AB29" s="225" t="s">
        <v>91</v>
      </c>
      <c r="AC29" s="185">
        <f t="shared" si="26"/>
        <v>95.370370370370381</v>
      </c>
      <c r="AD29" s="96" t="s">
        <v>41</v>
      </c>
      <c r="AE29" s="150">
        <f>'за 2022 год'!W29</f>
        <v>0</v>
      </c>
      <c r="AF29" s="186">
        <f>'за 2022 год'!X29</f>
        <v>0</v>
      </c>
      <c r="AG29" s="187"/>
      <c r="AH29" s="150">
        <f>'за 2022 год'!AC29</f>
        <v>1</v>
      </c>
      <c r="AI29" s="144">
        <f>'за 2022 год'!AD29</f>
        <v>2</v>
      </c>
      <c r="AJ29" s="187"/>
      <c r="AK29" s="188">
        <f>'за 2022 год'!AI29</f>
        <v>26</v>
      </c>
      <c r="AL29" s="144">
        <f>'за 2022 год'!AJ29</f>
        <v>22.5</v>
      </c>
      <c r="AM29" s="189"/>
      <c r="AN29" s="178" t="s">
        <v>92</v>
      </c>
      <c r="AO29" s="190">
        <f>100*SUM(AF29,AI29,AL29)/SUM(AE29,AH29,AK29)</f>
        <v>90.740740740740748</v>
      </c>
      <c r="AP29" s="150">
        <f>'за 2022 год'!AK29</f>
        <v>0</v>
      </c>
      <c r="AQ29" s="144">
        <f>'за 2022 год'!AL29</f>
        <v>0</v>
      </c>
      <c r="AR29" s="191"/>
      <c r="AS29" s="143">
        <f>'за 2022 год'!AM29</f>
        <v>100</v>
      </c>
      <c r="AT29" s="144">
        <f>'за 2022 год'!AN29</f>
        <v>334</v>
      </c>
      <c r="AU29" s="191"/>
      <c r="AV29" s="143">
        <f>'за 2022 год'!AO29</f>
        <v>2600</v>
      </c>
      <c r="AW29" s="171">
        <f>'за 2022 год'!AP29</f>
        <v>3826</v>
      </c>
      <c r="AX29" s="168"/>
      <c r="AY29" s="191"/>
      <c r="AZ29" s="178" t="s">
        <v>91</v>
      </c>
      <c r="BA29" s="145">
        <f t="shared" si="28"/>
        <v>154.07407407407408</v>
      </c>
      <c r="BB29" s="181">
        <v>100</v>
      </c>
      <c r="BC29" s="96" t="s">
        <v>41</v>
      </c>
      <c r="BD29" s="192">
        <f>'за 2022 год'!AQ29</f>
        <v>0</v>
      </c>
      <c r="BE29" s="144">
        <f>'за 2022 год'!AR29</f>
        <v>0</v>
      </c>
      <c r="BF29" s="191"/>
      <c r="BG29" s="192">
        <f>'за 2022 год'!AS29</f>
        <v>1000</v>
      </c>
      <c r="BH29" s="144">
        <f>'за 2022 год'!AT29</f>
        <v>3340</v>
      </c>
      <c r="BI29" s="191"/>
      <c r="BJ29" s="192">
        <f>'за 2022 год'!AU29</f>
        <v>26000</v>
      </c>
      <c r="BK29" s="144">
        <f>'за 2022 год'!AV29</f>
        <v>38260</v>
      </c>
      <c r="BL29" s="189"/>
      <c r="BM29" s="180" t="s">
        <v>91</v>
      </c>
      <c r="BN29" s="194">
        <f t="shared" si="29"/>
        <v>154.07407407407408</v>
      </c>
      <c r="BO29" s="181">
        <v>100</v>
      </c>
      <c r="BP29" s="185">
        <f t="shared" si="30"/>
        <v>96.913580246913583</v>
      </c>
      <c r="BQ29" s="195">
        <f t="shared" si="31"/>
        <v>96.141975308641975</v>
      </c>
      <c r="BR29" s="96" t="s">
        <v>41</v>
      </c>
      <c r="BS29" s="195"/>
      <c r="BT29" s="197"/>
      <c r="BU29" s="198"/>
      <c r="BV29" s="123"/>
      <c r="BW29" s="139"/>
      <c r="BX29" s="198"/>
      <c r="BY29" s="195"/>
      <c r="BZ29" s="197"/>
      <c r="CA29" s="198"/>
      <c r="CB29" s="123"/>
      <c r="CC29" s="139"/>
      <c r="CD29" s="198"/>
      <c r="CE29" s="195"/>
      <c r="CF29" s="197"/>
      <c r="CG29" s="198"/>
      <c r="CH29" s="143"/>
      <c r="CI29" s="186"/>
      <c r="CJ29" s="145"/>
      <c r="CK29" s="146"/>
      <c r="CL29" s="147"/>
      <c r="CM29" s="148">
        <f t="shared" si="37"/>
        <v>100</v>
      </c>
      <c r="CN29" s="148">
        <f t="shared" si="38"/>
        <v>96.141975308641975</v>
      </c>
      <c r="CO29" s="149">
        <f t="shared" si="16"/>
        <v>98.070987654320987</v>
      </c>
      <c r="CP29" s="96" t="s">
        <v>41</v>
      </c>
      <c r="CQ29" s="143"/>
      <c r="CR29" s="151"/>
      <c r="CS29" s="152"/>
      <c r="CT29" s="172"/>
      <c r="CU29" s="153"/>
      <c r="CV29" s="143"/>
      <c r="CW29" s="151"/>
      <c r="CX29" s="152"/>
      <c r="CY29" s="153"/>
      <c r="CZ29" s="96"/>
      <c r="DA29" s="154"/>
      <c r="DB29" s="155"/>
      <c r="DC29" s="172"/>
      <c r="DD29" s="153"/>
      <c r="DE29" s="173"/>
      <c r="DF29" s="173"/>
      <c r="DG29" s="174"/>
      <c r="DH29" s="196" t="s">
        <v>41</v>
      </c>
      <c r="DI29" s="199">
        <f t="shared" si="9"/>
        <v>0</v>
      </c>
      <c r="DJ29" s="199">
        <f t="shared" si="32"/>
        <v>24.5</v>
      </c>
      <c r="DK29" s="199">
        <f>SUM(AF29,AI29,AL29)</f>
        <v>24.5</v>
      </c>
      <c r="DL29" s="199">
        <f t="shared" si="17"/>
        <v>4160</v>
      </c>
      <c r="DM29" s="199">
        <f t="shared" si="18"/>
        <v>4160</v>
      </c>
    </row>
    <row r="30" spans="1:117" ht="12" thickBot="1" x14ac:dyDescent="0.25">
      <c r="A30" s="96" t="s">
        <v>42</v>
      </c>
      <c r="B30" s="97"/>
      <c r="C30" s="97"/>
      <c r="D30" s="97"/>
      <c r="E30" s="97"/>
      <c r="F30" s="97"/>
      <c r="G30" s="175"/>
      <c r="H30" s="199"/>
      <c r="I30" s="200"/>
      <c r="J30" s="177"/>
      <c r="K30" s="178"/>
      <c r="L30" s="143"/>
      <c r="M30" s="179"/>
      <c r="N30" s="177"/>
      <c r="O30" s="180"/>
      <c r="P30" s="181"/>
      <c r="Q30" s="223"/>
      <c r="R30" s="143"/>
      <c r="S30" s="151"/>
      <c r="T30" s="182"/>
      <c r="U30" s="178"/>
      <c r="V30" s="143"/>
      <c r="W30" s="154"/>
      <c r="X30" s="183"/>
      <c r="Y30" s="178"/>
      <c r="Z30" s="184"/>
      <c r="AA30" s="181"/>
      <c r="AB30" s="225"/>
      <c r="AC30" s="185"/>
      <c r="AD30" s="96" t="s">
        <v>42</v>
      </c>
      <c r="AE30" s="150"/>
      <c r="AF30" s="186"/>
      <c r="AG30" s="187"/>
      <c r="AH30" s="150"/>
      <c r="AI30" s="144"/>
      <c r="AJ30" s="187"/>
      <c r="AK30" s="188"/>
      <c r="AL30" s="144"/>
      <c r="AM30" s="189"/>
      <c r="AN30" s="178"/>
      <c r="AO30" s="190"/>
      <c r="AP30" s="150"/>
      <c r="AQ30" s="144"/>
      <c r="AR30" s="191"/>
      <c r="AS30" s="143"/>
      <c r="AT30" s="144"/>
      <c r="AU30" s="191"/>
      <c r="AV30" s="143"/>
      <c r="AW30" s="171"/>
      <c r="AX30" s="168"/>
      <c r="AY30" s="191"/>
      <c r="AZ30" s="178"/>
      <c r="BA30" s="201"/>
      <c r="BB30" s="181"/>
      <c r="BC30" s="96" t="s">
        <v>42</v>
      </c>
      <c r="BD30" s="192"/>
      <c r="BE30" s="144"/>
      <c r="BF30" s="193"/>
      <c r="BG30" s="192"/>
      <c r="BH30" s="144"/>
      <c r="BI30" s="193"/>
      <c r="BJ30" s="192"/>
      <c r="BK30" s="144"/>
      <c r="BL30" s="202"/>
      <c r="BM30" s="180"/>
      <c r="BN30" s="181"/>
      <c r="BO30" s="181"/>
      <c r="BP30" s="185"/>
      <c r="BQ30" s="195"/>
      <c r="BR30" s="96" t="s">
        <v>42</v>
      </c>
      <c r="BS30" s="195"/>
      <c r="BT30" s="197"/>
      <c r="BU30" s="198"/>
      <c r="BV30" s="123"/>
      <c r="BW30" s="139"/>
      <c r="BX30" s="198"/>
      <c r="BY30" s="195"/>
      <c r="BZ30" s="197"/>
      <c r="CA30" s="198"/>
      <c r="CB30" s="123"/>
      <c r="CC30" s="139"/>
      <c r="CD30" s="198"/>
      <c r="CE30" s="195"/>
      <c r="CF30" s="197"/>
      <c r="CG30" s="198"/>
      <c r="CH30" s="143"/>
      <c r="CI30" s="186"/>
      <c r="CJ30" s="203"/>
      <c r="CK30" s="146"/>
      <c r="CL30" s="204"/>
      <c r="CM30" s="148"/>
      <c r="CN30" s="148"/>
      <c r="CO30" s="149"/>
      <c r="CP30" s="96" t="s">
        <v>42</v>
      </c>
      <c r="CQ30" s="143">
        <f>'за 2022 год'!BD30</f>
        <v>100</v>
      </c>
      <c r="CR30" s="186">
        <f>'за 2022 год'!BE30</f>
        <v>95</v>
      </c>
      <c r="CS30" s="177">
        <f>CR30/CQ30*100</f>
        <v>95</v>
      </c>
      <c r="CT30" s="205" t="s">
        <v>102</v>
      </c>
      <c r="CU30" s="194">
        <v>100</v>
      </c>
      <c r="CV30" s="161">
        <f>'за 2022 год'!BH30</f>
        <v>1</v>
      </c>
      <c r="CW30" s="186">
        <f>'за 2022 год'!BI30</f>
        <v>10.3</v>
      </c>
      <c r="CX30" s="177">
        <f>CW30/CV30*100</f>
        <v>1030</v>
      </c>
      <c r="CY30" s="194">
        <v>100</v>
      </c>
      <c r="CZ30" s="96">
        <f>'за 2022 год'!BF30</f>
        <v>130140</v>
      </c>
      <c r="DA30" s="154">
        <f>'за 2022 год'!BG30</f>
        <v>108055</v>
      </c>
      <c r="DB30" s="182">
        <f>DA30/CZ30*100</f>
        <v>83.029814046411559</v>
      </c>
      <c r="DC30" s="205" t="s">
        <v>92</v>
      </c>
      <c r="DD30" s="206">
        <v>83</v>
      </c>
      <c r="DE30" s="148">
        <f>SUM(CU30,CY30)/2</f>
        <v>100</v>
      </c>
      <c r="DF30" s="148">
        <f>DD30</f>
        <v>83</v>
      </c>
      <c r="DG30" s="149">
        <f>SUM(DE30,DF30)/2</f>
        <v>91.5</v>
      </c>
      <c r="DH30" s="196" t="s">
        <v>42</v>
      </c>
      <c r="DI30" s="96"/>
      <c r="DJ30" s="97"/>
      <c r="DK30" s="97"/>
      <c r="DL30" s="97"/>
      <c r="DM30" s="220"/>
    </row>
    <row r="31" spans="1:117" ht="12" thickBot="1" x14ac:dyDescent="0.25">
      <c r="A31" s="97" t="s">
        <v>43</v>
      </c>
      <c r="B31" s="97">
        <f>SUM(B6:B30)</f>
        <v>3024</v>
      </c>
      <c r="C31" s="97">
        <f>SUM(C6:C30)</f>
        <v>893</v>
      </c>
      <c r="D31" s="97">
        <f>SUM(D6:D30)</f>
        <v>89300</v>
      </c>
      <c r="E31" s="97">
        <f>SUM(E6:E30)/18</f>
        <v>100</v>
      </c>
      <c r="F31" s="97">
        <f>SUM(F6:F30)/18</f>
        <v>100</v>
      </c>
      <c r="G31" s="175">
        <f t="shared" si="19"/>
        <v>100</v>
      </c>
      <c r="H31" s="97">
        <f>SUM(H12:H30)</f>
        <v>248</v>
      </c>
      <c r="I31" s="207">
        <f>SUM(I6:I30)</f>
        <v>243.75</v>
      </c>
      <c r="J31" s="177">
        <f>I31/H31*100</f>
        <v>98.286290322580655</v>
      </c>
      <c r="K31" s="178" t="s">
        <v>91</v>
      </c>
      <c r="L31" s="143">
        <f>'за 2022 год'!M31</f>
        <v>645</v>
      </c>
      <c r="M31" s="179">
        <f>'за 2022 год'!N31</f>
        <v>643.25</v>
      </c>
      <c r="N31" s="177">
        <f t="shared" ref="N31" si="39">M31/L31*100</f>
        <v>99.728682170542641</v>
      </c>
      <c r="O31" s="180" t="s">
        <v>91</v>
      </c>
      <c r="P31" s="181">
        <f>100*SUM(I31,M31)/SUM(H31,L31)</f>
        <v>99.328107502799554</v>
      </c>
      <c r="Q31" s="223" t="s">
        <v>91</v>
      </c>
      <c r="R31" s="143">
        <f>SUM(R12:R30)</f>
        <v>24800</v>
      </c>
      <c r="S31" s="151">
        <f>SUM(S6:S30)</f>
        <v>26272</v>
      </c>
      <c r="T31" s="177">
        <f t="shared" ref="T31" si="40">S31/R31*100</f>
        <v>105.93548387096774</v>
      </c>
      <c r="U31" s="178" t="s">
        <v>91</v>
      </c>
      <c r="V31" s="143">
        <f>SUM(V6:V30)</f>
        <v>64500</v>
      </c>
      <c r="W31" s="151">
        <f>SUM(W6:W30)</f>
        <v>83731</v>
      </c>
      <c r="X31" s="177">
        <f t="shared" ref="X31" si="41">W31/V31*100</f>
        <v>129.81550387596897</v>
      </c>
      <c r="Y31" s="178" t="s">
        <v>91</v>
      </c>
      <c r="Z31" s="184">
        <f>100*SUM(S31,W31)/SUM(R31,V31)</f>
        <v>123.18365061590146</v>
      </c>
      <c r="AA31" s="181">
        <v>100</v>
      </c>
      <c r="AB31" s="225" t="s">
        <v>91</v>
      </c>
      <c r="AC31" s="185">
        <f t="shared" si="26"/>
        <v>99.664053751399777</v>
      </c>
      <c r="AD31" s="97" t="s">
        <v>43</v>
      </c>
      <c r="AE31" s="150">
        <f>'за 2022 год'!W31</f>
        <v>9</v>
      </c>
      <c r="AF31" s="186">
        <f>'за 2022 год'!X31</f>
        <v>10.75</v>
      </c>
      <c r="AG31" s="187"/>
      <c r="AH31" s="150">
        <f>'за 2022 год'!AC31</f>
        <v>8</v>
      </c>
      <c r="AI31" s="144">
        <f>'за 2022 год'!AD31</f>
        <v>9.5</v>
      </c>
      <c r="AJ31" s="187"/>
      <c r="AK31" s="188">
        <f>'за 2022 год'!AI31</f>
        <v>876</v>
      </c>
      <c r="AL31" s="144">
        <f>'за 2022 год'!AJ31</f>
        <v>866.75</v>
      </c>
      <c r="AM31" s="189"/>
      <c r="AN31" s="178" t="s">
        <v>91</v>
      </c>
      <c r="AO31" s="208">
        <f>100*SUM(AF31,AI31,AL31)/SUM(AE31,AH31,AK31)</f>
        <v>99.328107502799554</v>
      </c>
      <c r="AP31" s="150">
        <f>'за 2022 год'!AK31</f>
        <v>900</v>
      </c>
      <c r="AQ31" s="144">
        <f>'за 2022 год'!AL31</f>
        <v>1092</v>
      </c>
      <c r="AR31" s="209"/>
      <c r="AS31" s="143">
        <f>'за 2022 год'!AM31</f>
        <v>800</v>
      </c>
      <c r="AT31" s="144">
        <f>'за 2022 год'!AN31</f>
        <v>1427</v>
      </c>
      <c r="AU31" s="209"/>
      <c r="AV31" s="143">
        <f>'за 2022 год'!AO31</f>
        <v>87600</v>
      </c>
      <c r="AW31" s="171">
        <f>'за 2022 год'!AP31</f>
        <v>107484</v>
      </c>
      <c r="AX31" s="151">
        <f>SUM(AX6:AX30)</f>
        <v>151</v>
      </c>
      <c r="AY31" s="209"/>
      <c r="AZ31" s="178" t="s">
        <v>91</v>
      </c>
      <c r="BA31" s="210">
        <f>100*SUM(AQ31,AT31,AW31)/SUM(AP31,AS31,AV31)</f>
        <v>123.18365061590146</v>
      </c>
      <c r="BB31" s="181">
        <v>100</v>
      </c>
      <c r="BC31" s="97" t="s">
        <v>43</v>
      </c>
      <c r="BD31" s="192">
        <f>'за 2022 год'!AQ31</f>
        <v>9600</v>
      </c>
      <c r="BE31" s="144">
        <f>'за 2022 год'!AR31</f>
        <v>11496</v>
      </c>
      <c r="BF31" s="209"/>
      <c r="BG31" s="192">
        <f>SUM(BG12:BG29)</f>
        <v>8000</v>
      </c>
      <c r="BH31" s="144">
        <f>'за 2022 год'!AT31</f>
        <v>14486</v>
      </c>
      <c r="BI31" s="209"/>
      <c r="BJ31" s="192">
        <f>'за 2022 год'!AU31</f>
        <v>927000</v>
      </c>
      <c r="BK31" s="144">
        <f>'за 2022 год'!AV31</f>
        <v>1129040</v>
      </c>
      <c r="BL31" s="211"/>
      <c r="BM31" s="180" t="s">
        <v>91</v>
      </c>
      <c r="BN31" s="181">
        <f>100*SUM(BE31,BH31,BK31)/SUM(BD31,BG31,BJ31)</f>
        <v>122.27630743171713</v>
      </c>
      <c r="BO31" s="181">
        <v>100</v>
      </c>
      <c r="BP31" s="185">
        <f t="shared" si="30"/>
        <v>99.776035834266509</v>
      </c>
      <c r="BQ31" s="195">
        <f t="shared" si="31"/>
        <v>99.720044792833136</v>
      </c>
      <c r="BR31" s="97" t="s">
        <v>43</v>
      </c>
      <c r="BS31" s="195">
        <v>100</v>
      </c>
      <c r="BT31" s="197">
        <v>100</v>
      </c>
      <c r="BU31" s="212">
        <f>BT31/BS31*100</f>
        <v>100</v>
      </c>
      <c r="BV31" s="123">
        <f>'за 2022 год'!AX31</f>
        <v>885</v>
      </c>
      <c r="BW31" s="141">
        <f>'за 2022 год'!AY31</f>
        <v>862.25</v>
      </c>
      <c r="BX31" s="212">
        <f>BW31/BV31*100</f>
        <v>97.429378531073453</v>
      </c>
      <c r="BY31" s="195">
        <v>100</v>
      </c>
      <c r="BZ31" s="197">
        <v>100</v>
      </c>
      <c r="CA31" s="212">
        <f>BZ31/BY31*100</f>
        <v>100</v>
      </c>
      <c r="CB31" s="123">
        <f>'за 2022 год'!AZ31</f>
        <v>983</v>
      </c>
      <c r="CC31" s="141">
        <f>'за 2022 год'!BA31</f>
        <v>970.5</v>
      </c>
      <c r="CD31" s="213">
        <f>CC31/CB31*100</f>
        <v>98.728382502543226</v>
      </c>
      <c r="CE31" s="195">
        <v>100</v>
      </c>
      <c r="CF31" s="197">
        <v>100</v>
      </c>
      <c r="CG31" s="212">
        <f>CF31/CE31*100</f>
        <v>100</v>
      </c>
      <c r="CH31" s="143">
        <f>'за 2022 год'!BB31</f>
        <v>160</v>
      </c>
      <c r="CI31" s="186">
        <f>SUM(CI6:CI30)</f>
        <v>163</v>
      </c>
      <c r="CJ31" s="214">
        <f t="shared" si="5"/>
        <v>101.875</v>
      </c>
      <c r="CK31" s="199">
        <f>SUM(CK6:CK20)/15</f>
        <v>100</v>
      </c>
      <c r="CL31" s="199">
        <f>SUM(CL6:CL20)/15</f>
        <v>97.422303309661302</v>
      </c>
      <c r="CM31" s="148">
        <f>SUM(CM6:CM30)/24</f>
        <v>100</v>
      </c>
      <c r="CN31" s="148">
        <f>SUM(CN6:CN29)/24</f>
        <v>98.799345222382556</v>
      </c>
      <c r="CO31" s="149">
        <f>SUM(CN31,CM31)/2</f>
        <v>99.399672611191278</v>
      </c>
      <c r="CP31" s="97" t="s">
        <v>43</v>
      </c>
      <c r="CQ31" s="143">
        <f>'за 2022 год'!BD31</f>
        <v>100</v>
      </c>
      <c r="CR31" s="186">
        <f>'за 2022 год'!BE31</f>
        <v>95</v>
      </c>
      <c r="CS31" s="177">
        <f>CR31/CQ31*100</f>
        <v>95</v>
      </c>
      <c r="CT31" s="205" t="s">
        <v>102</v>
      </c>
      <c r="CU31" s="194">
        <v>100</v>
      </c>
      <c r="CV31" s="161">
        <f>'за 2022 год'!BH31</f>
        <v>1</v>
      </c>
      <c r="CW31" s="186">
        <f>'за 2022 год'!BI31</f>
        <v>10.3</v>
      </c>
      <c r="CX31" s="177">
        <f>CW31/CV31*100</f>
        <v>1030</v>
      </c>
      <c r="CY31" s="194">
        <v>101</v>
      </c>
      <c r="CZ31" s="96">
        <f>'за 2022 год'!BF31</f>
        <v>130140</v>
      </c>
      <c r="DA31" s="154">
        <f>'за 2022 год'!BG31</f>
        <v>108055</v>
      </c>
      <c r="DB31" s="182">
        <f>DA31/CZ31*100</f>
        <v>83.029814046411559</v>
      </c>
      <c r="DC31" s="205" t="s">
        <v>92</v>
      </c>
      <c r="DD31" s="206">
        <v>83</v>
      </c>
      <c r="DE31" s="148">
        <f>SUM(CU31,CY31)/2</f>
        <v>100.5</v>
      </c>
      <c r="DF31" s="148">
        <f>DD31</f>
        <v>83</v>
      </c>
      <c r="DG31" s="149">
        <f>SUM(DE31,DF31)/2</f>
        <v>91.75</v>
      </c>
      <c r="DH31" s="168" t="s">
        <v>43</v>
      </c>
      <c r="DI31" s="220">
        <f>SUM(DI6:DI30)</f>
        <v>1995.75</v>
      </c>
      <c r="DJ31" s="220">
        <f>SUM(DJ12:DJ30)</f>
        <v>887</v>
      </c>
      <c r="DK31" s="220">
        <f>SUM(DK12:DK30)</f>
        <v>887</v>
      </c>
      <c r="DL31" s="220">
        <f>SUM(DL12:DL30)</f>
        <v>110003</v>
      </c>
      <c r="DM31" s="220">
        <f>SUM(DM12:DM30)</f>
        <v>110003</v>
      </c>
    </row>
    <row r="32" spans="1:117" x14ac:dyDescent="0.2">
      <c r="R32" s="215"/>
    </row>
  </sheetData>
  <mergeCells count="76">
    <mergeCell ref="E2:AC2"/>
    <mergeCell ref="BS1:CL1"/>
    <mergeCell ref="BM4:BM5"/>
    <mergeCell ref="BN3:BN5"/>
    <mergeCell ref="BP2:BP5"/>
    <mergeCell ref="BS2:BX2"/>
    <mergeCell ref="BS3:BU4"/>
    <mergeCell ref="AO3:AO5"/>
    <mergeCell ref="AN4:AN5"/>
    <mergeCell ref="AE3:AN3"/>
    <mergeCell ref="Z3:Z5"/>
    <mergeCell ref="BJ4:BL4"/>
    <mergeCell ref="AC3:AC5"/>
    <mergeCell ref="AZ4:AZ5"/>
    <mergeCell ref="AK4:AM4"/>
    <mergeCell ref="AP4:AR4"/>
    <mergeCell ref="AS4:AU4"/>
    <mergeCell ref="AV4:AY4"/>
    <mergeCell ref="BD4:BF4"/>
    <mergeCell ref="AE4:AG4"/>
    <mergeCell ref="AH4:AJ4"/>
    <mergeCell ref="K4:K5"/>
    <mergeCell ref="O4:O5"/>
    <mergeCell ref="H3:N3"/>
    <mergeCell ref="P3:P5"/>
    <mergeCell ref="AA3:AA5"/>
    <mergeCell ref="R4:T4"/>
    <mergeCell ref="V4:X4"/>
    <mergeCell ref="R3:X3"/>
    <mergeCell ref="U4:U5"/>
    <mergeCell ref="Y4:Y5"/>
    <mergeCell ref="CN2:CN5"/>
    <mergeCell ref="CO2:CO5"/>
    <mergeCell ref="DE2:DE5"/>
    <mergeCell ref="BV3:BX4"/>
    <mergeCell ref="CB3:CD4"/>
    <mergeCell ref="CH3:CJ4"/>
    <mergeCell ref="CL2:CL5"/>
    <mergeCell ref="CM2:CM5"/>
    <mergeCell ref="BY2:CD2"/>
    <mergeCell ref="BY3:CA4"/>
    <mergeCell ref="CE2:CJ2"/>
    <mergeCell ref="CE3:CG4"/>
    <mergeCell ref="CK2:CK5"/>
    <mergeCell ref="BO3:BO5"/>
    <mergeCell ref="BQ2:BQ5"/>
    <mergeCell ref="BC2:BO2"/>
    <mergeCell ref="A2:A5"/>
    <mergeCell ref="AP3:AY3"/>
    <mergeCell ref="BB3:BB5"/>
    <mergeCell ref="BD3:BL3"/>
    <mergeCell ref="E3:G3"/>
    <mergeCell ref="E4:G4"/>
    <mergeCell ref="AD2:AD5"/>
    <mergeCell ref="BC3:BC5"/>
    <mergeCell ref="AE2:BB2"/>
    <mergeCell ref="BG4:BI4"/>
    <mergeCell ref="BA3:BA5"/>
    <mergeCell ref="H4:J4"/>
    <mergeCell ref="L4:N4"/>
    <mergeCell ref="DL2:DL5"/>
    <mergeCell ref="Q3:Q5"/>
    <mergeCell ref="AB3:AB5"/>
    <mergeCell ref="BR3:BR5"/>
    <mergeCell ref="CP3:CP5"/>
    <mergeCell ref="DH3:DH5"/>
    <mergeCell ref="DI2:DI5"/>
    <mergeCell ref="DJ2:DJ5"/>
    <mergeCell ref="DF2:DF5"/>
    <mergeCell ref="DG2:DG5"/>
    <mergeCell ref="CQ2:DD2"/>
    <mergeCell ref="CQ4:CU4"/>
    <mergeCell ref="CV4:CY4"/>
    <mergeCell ref="CQ3:CY3"/>
    <mergeCell ref="CZ3:DD3"/>
    <mergeCell ref="CZ4:DD4"/>
  </mergeCells>
  <pageMargins left="0.25" right="0.25" top="0.75" bottom="0.75" header="0.3" footer="0.3"/>
  <pageSetup paperSize="9" scale="18" orientation="landscape" r:id="rId1"/>
  <colBreaks count="3" manualBreakCount="3">
    <brk id="29" max="30" man="1"/>
    <brk id="55" max="1048575" man="1"/>
    <brk id="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проект МЗ</vt:lpstr>
      <vt:lpstr>I квартал</vt:lpstr>
      <vt:lpstr>II квартал</vt:lpstr>
      <vt:lpstr>III квартал</vt:lpstr>
      <vt:lpstr>IV квартал</vt:lpstr>
      <vt:lpstr>за 2022 год</vt:lpstr>
      <vt:lpstr>Мониторинг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Татьяна Геннадьевна</cp:lastModifiedBy>
  <cp:lastPrinted>2023-01-20T11:38:26Z</cp:lastPrinted>
  <dcterms:created xsi:type="dcterms:W3CDTF">2020-09-07T11:31:30Z</dcterms:created>
  <dcterms:modified xsi:type="dcterms:W3CDTF">2023-04-04T09:53:51Z</dcterms:modified>
</cp:coreProperties>
</file>